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A:\xx_PROJECTS\San Juan SMP\Grants\Phase III\2020 WRP\CWRP Contracting\"/>
    </mc:Choice>
  </mc:AlternateContent>
  <xr:revisionPtr revIDLastSave="0" documentId="13_ncr:1_{2A945591-B071-48EF-BEAB-A475FA80D4CD}" xr6:coauthVersionLast="46" xr6:coauthVersionMax="46" xr10:uidLastSave="{00000000-0000-0000-0000-000000000000}"/>
  <bookViews>
    <workbookView xWindow="-28920" yWindow="660" windowWidth="29040" windowHeight="15840" tabRatio="867" activeTab="1" xr2:uid="{00000000-000D-0000-FFFF-FFFF00000000}"/>
  </bookViews>
  <sheets>
    <sheet name="Simple Budget" sheetId="1" r:id="rId1"/>
    <sheet name="MSI Detailed Budget" sheetId="7" r:id="rId2"/>
    <sheet name="Detailed-Study" sheetId="6" r:id="rId3"/>
  </sheets>
  <externalReferences>
    <externalReference r:id="rId4"/>
  </externalReferences>
  <definedNames>
    <definedName name="_xlnm.Print_Area" localSheetId="2">'Detailed-Study'!$A$1:$O$37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3" i="7" l="1"/>
  <c r="S20" i="7"/>
  <c r="R20" i="7"/>
  <c r="Q20" i="7"/>
  <c r="J20" i="7"/>
  <c r="L19" i="7"/>
  <c r="L18" i="7"/>
  <c r="L17" i="7"/>
  <c r="L16" i="7"/>
  <c r="L20" i="7" s="1"/>
  <c r="M20" i="7" s="1"/>
  <c r="L15" i="7"/>
  <c r="Q13" i="7"/>
  <c r="U13" i="7" s="1"/>
  <c r="K13" i="7"/>
  <c r="J13" i="7"/>
  <c r="P12" i="7"/>
  <c r="S12" i="7" s="1"/>
  <c r="S13" i="7" s="1"/>
  <c r="L12" i="7"/>
  <c r="S11" i="7"/>
  <c r="P11" i="7"/>
  <c r="P13" i="7" s="1"/>
  <c r="L11" i="7"/>
  <c r="L13" i="7" s="1"/>
  <c r="R9" i="7"/>
  <c r="Q9" i="7"/>
  <c r="H9" i="7"/>
  <c r="G9" i="7"/>
  <c r="D9" i="7"/>
  <c r="F8" i="7"/>
  <c r="O7" i="7"/>
  <c r="P7" i="7" s="1"/>
  <c r="S7" i="7" s="1"/>
  <c r="I7" i="7"/>
  <c r="I9" i="7" s="1"/>
  <c r="I22" i="7" s="1"/>
  <c r="O6" i="7"/>
  <c r="P6" i="7" s="1"/>
  <c r="F6" i="7"/>
  <c r="S5" i="7"/>
  <c r="P5" i="7"/>
  <c r="F5" i="7"/>
  <c r="F9" i="7" s="1"/>
  <c r="R22" i="7" l="1"/>
  <c r="U20" i="7"/>
  <c r="M9" i="7"/>
  <c r="M13" i="7"/>
  <c r="L22" i="7"/>
  <c r="P9" i="7"/>
  <c r="P22" i="7" s="1"/>
  <c r="S6" i="7"/>
  <c r="S9" i="7"/>
  <c r="F21" i="7" l="1"/>
  <c r="F22" i="7" s="1"/>
  <c r="M21" i="7"/>
  <c r="M22" i="7"/>
  <c r="S22" i="7"/>
  <c r="U9" i="7"/>
  <c r="Q21" i="7" l="1"/>
  <c r="U21" i="7" l="1"/>
  <c r="U22" i="7" s="1"/>
  <c r="Q22" i="7"/>
  <c r="K15" i="6" l="1"/>
  <c r="K16" i="6"/>
  <c r="K17" i="6"/>
  <c r="I16" i="6"/>
  <c r="G17" i="1"/>
  <c r="F17" i="1" l="1"/>
  <c r="I21" i="6" l="1"/>
  <c r="E21" i="6"/>
  <c r="H34" i="6"/>
  <c r="H33" i="6"/>
  <c r="F35" i="6"/>
  <c r="K21" i="6"/>
  <c r="F36" i="6"/>
  <c r="D36" i="6"/>
  <c r="G35" i="6"/>
  <c r="G36" i="6"/>
  <c r="E35" i="6"/>
  <c r="E36" i="6" s="1"/>
  <c r="D35" i="6"/>
  <c r="C35" i="6"/>
  <c r="C36" i="6"/>
  <c r="B35" i="6"/>
  <c r="B36" i="6" s="1"/>
  <c r="H36" i="6" s="1"/>
  <c r="K26" i="6" s="1"/>
  <c r="I24" i="6"/>
  <c r="E24" i="6"/>
  <c r="K24" i="6" s="1"/>
  <c r="I23" i="6"/>
  <c r="E23" i="6"/>
  <c r="I22" i="6"/>
  <c r="E22" i="6"/>
  <c r="K22" i="6" s="1"/>
  <c r="I20" i="6"/>
  <c r="E20" i="6"/>
  <c r="I19" i="6"/>
  <c r="E19" i="6"/>
  <c r="K19" i="6" s="1"/>
  <c r="E17" i="6"/>
  <c r="E16" i="6"/>
  <c r="I15" i="6"/>
  <c r="E15" i="6"/>
  <c r="I14" i="6"/>
  <c r="E14" i="6"/>
  <c r="K14" i="6" s="1"/>
  <c r="K23" i="6"/>
  <c r="K20" i="6"/>
  <c r="I11" i="1"/>
  <c r="E17" i="1"/>
  <c r="H17" i="1"/>
  <c r="I13" i="1"/>
  <c r="I14" i="1"/>
  <c r="I15" i="1"/>
  <c r="I16" i="1"/>
  <c r="I12" i="1"/>
  <c r="I17" i="1" l="1"/>
  <c r="L14" i="6"/>
  <c r="N14" i="6" s="1"/>
  <c r="K25" i="6"/>
  <c r="K27" i="6" s="1"/>
  <c r="L16" i="6"/>
  <c r="N16" i="6" s="1"/>
  <c r="L17" i="6"/>
  <c r="N17" i="6" s="1"/>
  <c r="L15" i="6"/>
  <c r="N15" i="6" s="1"/>
</calcChain>
</file>

<file path=xl/sharedStrings.xml><?xml version="1.0" encoding="utf-8"?>
<sst xmlns="http://schemas.openxmlformats.org/spreadsheetml/2006/main" count="233" uniqueCount="118">
  <si>
    <t>Colorado Water Conservation Board</t>
  </si>
  <si>
    <t>Task No.</t>
  </si>
  <si>
    <t>Total</t>
  </si>
  <si>
    <t>Name of Water Project:</t>
  </si>
  <si>
    <t>Name of Applicant:</t>
  </si>
  <si>
    <t>Task Description</t>
  </si>
  <si>
    <t>Budget and Schedule</t>
  </si>
  <si>
    <t>Match Funding</t>
  </si>
  <si>
    <t>Sub-task</t>
  </si>
  <si>
    <t>Item</t>
  </si>
  <si>
    <t>Item Cost</t>
  </si>
  <si>
    <t>Item Quantity</t>
  </si>
  <si>
    <t>Focus Groups</t>
  </si>
  <si>
    <t>Participant Stipend</t>
  </si>
  <si>
    <t>Catering</t>
  </si>
  <si>
    <t>Feedback Survey</t>
  </si>
  <si>
    <t>Staff Time</t>
  </si>
  <si>
    <t>Develop Exhibit</t>
  </si>
  <si>
    <t>Exhibit Designer</t>
  </si>
  <si>
    <t>Film Production (filming, editing, production)</t>
  </si>
  <si>
    <t>Task 1 - [TASK NAME]</t>
  </si>
  <si>
    <t>Hourly Rate</t>
  </si>
  <si>
    <t># Hours</t>
  </si>
  <si>
    <t>Sub-total</t>
  </si>
  <si>
    <t>Lump Sum</t>
  </si>
  <si>
    <t>Report, Conclusions and Recommendations</t>
  </si>
  <si>
    <t>Other Direct Costs</t>
  </si>
  <si>
    <t>Item:</t>
  </si>
  <si>
    <t>Copies &amp; Printing (Black &amp; White)</t>
  </si>
  <si>
    <t>Copies &amp; Printing (Color)</t>
  </si>
  <si>
    <t>Materials and Final Report Production</t>
  </si>
  <si>
    <t>Lodging and Meals</t>
  </si>
  <si>
    <t>Travel Expenses (Airfare and Car Rental)</t>
  </si>
  <si>
    <t>Mileage</t>
  </si>
  <si>
    <t xml:space="preserve">Total </t>
  </si>
  <si>
    <t>Units:</t>
  </si>
  <si>
    <t>No.</t>
  </si>
  <si>
    <t>Per Diem</t>
  </si>
  <si>
    <t>Miles</t>
  </si>
  <si>
    <t>Unit Cost:</t>
  </si>
  <si>
    <t>Project Initiation</t>
  </si>
  <si>
    <t>Total Units:</t>
  </si>
  <si>
    <t>Total Cost:</t>
  </si>
  <si>
    <t>TOTAL</t>
  </si>
  <si>
    <t>Other Direct Costs (see below)</t>
  </si>
  <si>
    <t>Fair and Reasonable Estimate</t>
  </si>
  <si>
    <t>Task Start Date</t>
  </si>
  <si>
    <t>Task End Date</t>
  </si>
  <si>
    <t>EXAMPLE A: Study or Project Coordination</t>
  </si>
  <si>
    <t>Page 1 of 1</t>
  </si>
  <si>
    <t xml:space="preserve"> Matching Funds</t>
  </si>
  <si>
    <t>Staff Time Project Manager</t>
  </si>
  <si>
    <t>Staff Time Administrative</t>
  </si>
  <si>
    <t>OVERALL TOTAL</t>
  </si>
  <si>
    <t>Prepared Date:</t>
  </si>
  <si>
    <t>Watershed Restoration Program Grant</t>
  </si>
  <si>
    <t>Project Start Date:</t>
  </si>
  <si>
    <t xml:space="preserve">Project End Date: </t>
  </si>
  <si>
    <t>Watershed Restoration Program Grant - Detailed Budget Estimate</t>
  </si>
  <si>
    <t>CWRP Grant Funding Request</t>
  </si>
  <si>
    <t>CWRP Funds</t>
  </si>
  <si>
    <t>WSRF Funds</t>
  </si>
  <si>
    <t>Prepared Date: 3/12/2021</t>
  </si>
  <si>
    <t>Name of Applicant: Mountain Studies Institute on behalf of Upper San Juan Watershed Enhancement Partnership</t>
  </si>
  <si>
    <t xml:space="preserve">Name of Water Project: San Juan Integrated Water Management Plan, Phase III
</t>
  </si>
  <si>
    <t>Program Coordination &amp; Stakeholder Engagement</t>
  </si>
  <si>
    <t>Agricultural Infrastructure Analysis</t>
  </si>
  <si>
    <t>Finalize Integrated Water Management Plan</t>
  </si>
  <si>
    <t>Project/Grant Management</t>
  </si>
  <si>
    <t>WSRF Statewide Funding Request</t>
  </si>
  <si>
    <t>WSRF Basin Funding Request</t>
  </si>
  <si>
    <t>Project Tasks</t>
  </si>
  <si>
    <t>Target Start Date</t>
  </si>
  <si>
    <t>Target End Date</t>
  </si>
  <si>
    <t>Unit</t>
  </si>
  <si>
    <t>Rate/hr</t>
  </si>
  <si>
    <t>Total CWCB Funds</t>
  </si>
  <si>
    <t>Cash Match</t>
  </si>
  <si>
    <t>In-Kind Match</t>
  </si>
  <si>
    <t>Source of Matching Funds</t>
  </si>
  <si>
    <t>Combined Totals</t>
  </si>
  <si>
    <t>Task 1: Project Management &amp; Stakeholder Engagement</t>
  </si>
  <si>
    <t>Subtask 1.1: Project Oversight &amp; Coordination</t>
  </si>
  <si>
    <t>-</t>
  </si>
  <si>
    <t>Mountain Studies Institute (Cash), Trout Unlimited (In-kind)</t>
  </si>
  <si>
    <t>Subtask 1.2: Project Coordination, Facilitation, Education Resources</t>
  </si>
  <si>
    <t>The Nature Conservancy (Cash), Steering Committee (In-Kind)</t>
  </si>
  <si>
    <t>Subtask 1.3: Community Outreach, Project Support, Long-term Plan</t>
  </si>
  <si>
    <t>Trout Unlimited (Cash), Public Meetings (In-Kind)</t>
  </si>
  <si>
    <t>Outreach printing/publishing costs</t>
  </si>
  <si>
    <t>Task 1 Total</t>
  </si>
  <si>
    <t>varies</t>
  </si>
  <si>
    <t>Task 2: Agricultural Infrastructure Analysis</t>
  </si>
  <si>
    <t>Subtask 2.1: Data Review, Inventory, Prioritize Projects</t>
  </si>
  <si>
    <t>Southwestern Water Conservation District (Cash), SJCD Staff (In-Kind)</t>
  </si>
  <si>
    <t>Subtask 2.2: Data Access, Inventory Oversight</t>
  </si>
  <si>
    <t>Natural Resource Conservation Services Staff (In-Kind)</t>
  </si>
  <si>
    <t>Task 2 Total</t>
  </si>
  <si>
    <t>Task 3: Finalize Integrated Water Management Plan</t>
  </si>
  <si>
    <t>Subtask 3.1: Develop Management Goals &amp; Objectives</t>
  </si>
  <si>
    <t>San Juan Water Conservancy District (Cash)</t>
  </si>
  <si>
    <t>Subtask 3.2: Identify Candidate Actions, Projects &amp; Processes</t>
  </si>
  <si>
    <t>Archuleta County Board of County Commissioners (Cash)</t>
  </si>
  <si>
    <t>Subtask 3.3: Evaluate &amp; Prioritize Alternatives</t>
  </si>
  <si>
    <t>Pagosa Tourism Board (Cash)</t>
  </si>
  <si>
    <t>Subtask 3.4: Plan for Implementation</t>
  </si>
  <si>
    <t>Town of Pagosa Springs (Cash)</t>
  </si>
  <si>
    <t>Subtask 3.5: Develop Final Planning Document</t>
  </si>
  <si>
    <t>Task 3 Total</t>
  </si>
  <si>
    <t xml:space="preserve">subtotal </t>
  </si>
  <si>
    <t>TOTALS</t>
  </si>
  <si>
    <t>*In-kind hour rates for Steering Committee Meetings used professional/expert volunteer rate of $28.02/hr for 12 people for two hours.</t>
  </si>
  <si>
    <t>**In-kind hour rates for Public Meetings used Colorado volunteer rate of $25.96/hr for 20 people for two hours.  These numbers are conservative, but hope to have more than 20 people participate in each public meeting.</t>
  </si>
  <si>
    <t>Project Management &amp; Facilitation (MSI)</t>
  </si>
  <si>
    <t>Community Liason (WW)</t>
  </si>
  <si>
    <t>Technical Contractors (SJCD &amp; Lotic)</t>
  </si>
  <si>
    <t>Project Totals</t>
  </si>
  <si>
    <t xml:space="preserve">In-Kind Hours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</si>
</sst>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&quot;$&quot;#,##0.00"/>
    <numFmt numFmtId="167" formatCode="&quot;$&quot;#,##0.000"/>
    <numFmt numFmtId="168" formatCode="_(&quot;$&quot;* #,##0_);_(&quot;$&quot;* \(#,##0\);_(&quot;$&quot;* &quot;-&quot;?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sz val="9"/>
      <name val="Times New Roman"/>
      <family val="1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9"/>
      <color rgb="FF0070C0"/>
      <name val="Arial"/>
      <family val="2"/>
    </font>
    <font>
      <sz val="9"/>
      <color rgb="FF0070C0"/>
      <name val="Arial"/>
      <family val="2"/>
    </font>
    <font>
      <sz val="9"/>
      <color rgb="FF0070C0"/>
      <name val="Times New Roman"/>
      <family val="1"/>
    </font>
    <font>
      <b/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8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 style="medium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 style="thin">
        <color theme="1"/>
      </top>
      <bottom/>
      <diagonal/>
    </border>
    <border>
      <left/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auto="1"/>
      </right>
      <top/>
      <bottom/>
      <diagonal/>
    </border>
    <border>
      <left style="thin">
        <color auto="1"/>
      </left>
      <right style="medium">
        <color theme="1"/>
      </right>
      <top/>
      <bottom/>
      <diagonal/>
    </border>
    <border>
      <left style="medium">
        <color theme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auto="1"/>
      </top>
      <bottom style="medium">
        <color theme="1"/>
      </bottom>
      <diagonal/>
    </border>
    <border>
      <left style="thin">
        <color auto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medium">
        <color theme="1"/>
      </right>
      <top style="thin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278">
    <xf numFmtId="0" fontId="0" fillId="0" borderId="0" xfId="0"/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164" fontId="4" fillId="0" borderId="1" xfId="0" applyNumberFormat="1" applyFont="1" applyBorder="1" applyAlignment="1">
      <alignment horizontal="left"/>
    </xf>
    <xf numFmtId="164" fontId="1" fillId="0" borderId="7" xfId="0" applyNumberFormat="1" applyFont="1" applyBorder="1"/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center"/>
    </xf>
    <xf numFmtId="164" fontId="1" fillId="0" borderId="22" xfId="0" applyNumberFormat="1" applyFont="1" applyBorder="1"/>
    <xf numFmtId="164" fontId="1" fillId="0" borderId="24" xfId="0" applyNumberFormat="1" applyFont="1" applyBorder="1"/>
    <xf numFmtId="0" fontId="3" fillId="0" borderId="1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4" fillId="0" borderId="28" xfId="0" applyNumberFormat="1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0" fontId="0" fillId="0" borderId="0" xfId="0" applyBorder="1" applyAlignment="1"/>
    <xf numFmtId="0" fontId="9" fillId="2" borderId="0" xfId="0" applyFont="1" applyFill="1" applyBorder="1"/>
    <xf numFmtId="0" fontId="0" fillId="2" borderId="0" xfId="1" applyNumberFormat="1" applyFont="1" applyFill="1" applyBorder="1"/>
    <xf numFmtId="0" fontId="0" fillId="2" borderId="0" xfId="0" applyFill="1" applyBorder="1"/>
    <xf numFmtId="0" fontId="9" fillId="0" borderId="0" xfId="0" applyFont="1" applyBorder="1"/>
    <xf numFmtId="0" fontId="0" fillId="2" borderId="0" xfId="0" applyFont="1" applyFill="1" applyBorder="1"/>
    <xf numFmtId="44" fontId="0" fillId="0" borderId="0" xfId="0" applyNumberFormat="1" applyBorder="1"/>
    <xf numFmtId="44" fontId="0" fillId="0" borderId="0" xfId="1" applyNumberFormat="1" applyFont="1" applyBorder="1"/>
    <xf numFmtId="2" fontId="0" fillId="0" borderId="0" xfId="0" applyNumberFormat="1" applyBorder="1"/>
    <xf numFmtId="44" fontId="0" fillId="2" borderId="0" xfId="0" applyNumberFormat="1" applyFill="1" applyBorder="1"/>
    <xf numFmtId="44" fontId="0" fillId="2" borderId="0" xfId="1" applyNumberFormat="1" applyFont="1" applyFill="1" applyBorder="1"/>
    <xf numFmtId="2" fontId="0" fillId="2" borderId="0" xfId="0" applyNumberFormat="1" applyFill="1" applyBorder="1"/>
    <xf numFmtId="0" fontId="0" fillId="0" borderId="0" xfId="0" applyBorder="1" applyAlignment="1">
      <alignment wrapText="1"/>
    </xf>
    <xf numFmtId="44" fontId="9" fillId="2" borderId="0" xfId="1" applyFont="1" applyFill="1" applyBorder="1" applyAlignment="1">
      <alignment horizontal="right"/>
    </xf>
    <xf numFmtId="44" fontId="9" fillId="0" borderId="0" xfId="1" applyFont="1" applyFill="1" applyBorder="1" applyAlignment="1"/>
    <xf numFmtId="164" fontId="9" fillId="2" borderId="0" xfId="0" applyNumberFormat="1" applyFont="1" applyFill="1" applyBorder="1" applyAlignment="1">
      <alignment horizontal="center"/>
    </xf>
    <xf numFmtId="0" fontId="15" fillId="0" borderId="0" xfId="0" applyFont="1" applyBorder="1"/>
    <xf numFmtId="2" fontId="15" fillId="0" borderId="0" xfId="0" applyNumberFormat="1" applyFont="1" applyBorder="1"/>
    <xf numFmtId="164" fontId="15" fillId="0" borderId="0" xfId="0" applyNumberFormat="1" applyFont="1" applyBorder="1"/>
    <xf numFmtId="44" fontId="15" fillId="0" borderId="0" xfId="1" applyNumberFormat="1" applyFont="1" applyBorder="1"/>
    <xf numFmtId="0" fontId="8" fillId="3" borderId="0" xfId="0" applyFont="1" applyFill="1" applyBorder="1"/>
    <xf numFmtId="0" fontId="0" fillId="0" borderId="0" xfId="0" applyFill="1" applyBorder="1"/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44" fontId="10" fillId="0" borderId="0" xfId="1" applyFont="1" applyFill="1" applyBorder="1" applyAlignment="1" applyProtection="1">
      <alignment horizontal="center" vertical="center" wrapText="1"/>
      <protection locked="0"/>
    </xf>
    <xf numFmtId="167" fontId="10" fillId="0" borderId="0" xfId="1" applyNumberFormat="1" applyFont="1" applyFill="1" applyBorder="1" applyAlignment="1" applyProtection="1">
      <alignment horizontal="center" vertical="center" wrapText="1"/>
      <protection locked="0"/>
    </xf>
    <xf numFmtId="3" fontId="11" fillId="0" borderId="0" xfId="0" applyNumberFormat="1" applyFont="1" applyFill="1" applyBorder="1" applyAlignment="1" applyProtection="1">
      <protection locked="0"/>
    </xf>
    <xf numFmtId="165" fontId="11" fillId="0" borderId="0" xfId="1" applyNumberFormat="1" applyFont="1" applyFill="1" applyBorder="1" applyAlignment="1" applyProtection="1">
      <protection locked="0"/>
    </xf>
    <xf numFmtId="0" fontId="14" fillId="0" borderId="0" xfId="0" applyFont="1" applyFill="1" applyBorder="1" applyAlignment="1"/>
    <xf numFmtId="0" fontId="14" fillId="0" borderId="0" xfId="0" applyFont="1" applyFill="1" applyBorder="1"/>
    <xf numFmtId="3" fontId="18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NumberFormat="1" applyFont="1" applyFill="1" applyBorder="1" applyAlignment="1" applyProtection="1">
      <alignment horizontal="left" wrapText="1"/>
      <protection locked="0"/>
    </xf>
    <xf numFmtId="0" fontId="12" fillId="2" borderId="0" xfId="0" applyFont="1" applyFill="1" applyBorder="1" applyAlignment="1">
      <alignment vertical="top" wrapText="1"/>
    </xf>
    <xf numFmtId="0" fontId="1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Border="1" applyAlignment="1">
      <alignment vertical="center" wrapText="1"/>
    </xf>
    <xf numFmtId="164" fontId="11" fillId="2" borderId="0" xfId="0" applyNumberFormat="1" applyFont="1" applyFill="1" applyBorder="1" applyAlignment="1">
      <alignment wrapText="1"/>
    </xf>
    <xf numFmtId="168" fontId="19" fillId="2" borderId="0" xfId="0" applyNumberFormat="1" applyFont="1" applyFill="1" applyBorder="1" applyAlignment="1">
      <alignment wrapText="1"/>
    </xf>
    <xf numFmtId="164" fontId="17" fillId="2" borderId="0" xfId="0" applyNumberFormat="1" applyFont="1" applyFill="1" applyBorder="1" applyAlignment="1" applyProtection="1">
      <alignment horizontal="right"/>
      <protection locked="0"/>
    </xf>
    <xf numFmtId="0" fontId="17" fillId="2" borderId="0" xfId="0" applyNumberFormat="1" applyFont="1" applyFill="1" applyBorder="1" applyAlignment="1" applyProtection="1">
      <alignment horizontal="left" vertical="center" wrapText="1"/>
      <protection locked="0"/>
    </xf>
    <xf numFmtId="164" fontId="18" fillId="2" borderId="0" xfId="0" applyNumberFormat="1" applyFont="1" applyFill="1" applyBorder="1" applyAlignment="1" applyProtection="1">
      <alignment horizontal="right"/>
      <protection locked="0"/>
    </xf>
    <xf numFmtId="44" fontId="9" fillId="2" borderId="0" xfId="1" applyFont="1" applyFill="1" applyBorder="1" applyAlignment="1"/>
    <xf numFmtId="0" fontId="8" fillId="0" borderId="0" xfId="0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21" fillId="3" borderId="0" xfId="0" applyFont="1" applyFill="1" applyBorder="1" applyAlignment="1"/>
    <xf numFmtId="0" fontId="9" fillId="0" borderId="0" xfId="1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22" fillId="0" borderId="0" xfId="0" applyFont="1" applyFill="1" applyBorder="1" applyAlignment="1"/>
    <xf numFmtId="0" fontId="3" fillId="0" borderId="35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/>
    </xf>
    <xf numFmtId="164" fontId="0" fillId="0" borderId="0" xfId="0" applyNumberFormat="1" applyBorder="1"/>
    <xf numFmtId="16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44" fontId="9" fillId="2" borderId="0" xfId="1" applyFont="1" applyFill="1" applyBorder="1"/>
    <xf numFmtId="0" fontId="0" fillId="0" borderId="1" xfId="0" applyBorder="1" applyAlignment="1">
      <alignment wrapText="1"/>
    </xf>
    <xf numFmtId="14" fontId="1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wrapText="1"/>
    </xf>
    <xf numFmtId="14" fontId="14" fillId="0" borderId="39" xfId="0" applyNumberFormat="1" applyFont="1" applyBorder="1" applyAlignment="1">
      <alignment horizontal="center" vertical="center"/>
    </xf>
    <xf numFmtId="165" fontId="9" fillId="4" borderId="40" xfId="0" applyNumberFormat="1" applyFont="1" applyFill="1" applyBorder="1" applyAlignment="1">
      <alignment horizontal="center" vertical="center" wrapText="1"/>
    </xf>
    <xf numFmtId="165" fontId="9" fillId="4" borderId="41" xfId="0" applyNumberFormat="1" applyFont="1" applyFill="1" applyBorder="1" applyAlignment="1">
      <alignment horizontal="center" vertical="center" wrapText="1"/>
    </xf>
    <xf numFmtId="165" fontId="9" fillId="4" borderId="42" xfId="0" applyNumberFormat="1" applyFont="1" applyFill="1" applyBorder="1" applyAlignment="1">
      <alignment horizontal="center" vertical="center" wrapText="1"/>
    </xf>
    <xf numFmtId="165" fontId="9" fillId="4" borderId="43" xfId="0" applyNumberFormat="1" applyFont="1" applyFill="1" applyBorder="1" applyAlignment="1">
      <alignment horizontal="center" vertical="center" wrapText="1"/>
    </xf>
    <xf numFmtId="165" fontId="9" fillId="4" borderId="45" xfId="1" applyNumberFormat="1" applyFont="1" applyFill="1" applyBorder="1" applyAlignment="1">
      <alignment horizontal="center" vertical="center" wrapText="1"/>
    </xf>
    <xf numFmtId="165" fontId="9" fillId="4" borderId="44" xfId="1" applyNumberFormat="1" applyFont="1" applyFill="1" applyBorder="1" applyAlignment="1">
      <alignment horizontal="center" vertical="center" wrapText="1"/>
    </xf>
    <xf numFmtId="165" fontId="9" fillId="4" borderId="46" xfId="1" applyNumberFormat="1" applyFont="1" applyFill="1" applyBorder="1" applyAlignment="1">
      <alignment horizontal="center" vertical="center" wrapText="1"/>
    </xf>
    <xf numFmtId="165" fontId="25" fillId="4" borderId="47" xfId="1" applyNumberFormat="1" applyFont="1" applyFill="1" applyBorder="1" applyAlignment="1">
      <alignment horizontal="center" vertical="center" wrapText="1"/>
    </xf>
    <xf numFmtId="165" fontId="25" fillId="4" borderId="48" xfId="0" applyNumberFormat="1" applyFont="1" applyFill="1" applyBorder="1" applyAlignment="1">
      <alignment horizontal="center" vertical="center" wrapText="1"/>
    </xf>
    <xf numFmtId="165" fontId="25" fillId="4" borderId="49" xfId="1" applyNumberFormat="1" applyFont="1" applyFill="1" applyBorder="1" applyAlignment="1">
      <alignment horizontal="center" vertical="center" wrapText="1"/>
    </xf>
    <xf numFmtId="165" fontId="26" fillId="0" borderId="50" xfId="0" applyNumberFormat="1" applyFont="1" applyBorder="1" applyAlignment="1">
      <alignment horizontal="left" vertical="center" wrapText="1"/>
    </xf>
    <xf numFmtId="165" fontId="0" fillId="0" borderId="53" xfId="0" applyNumberFormat="1" applyBorder="1" applyAlignment="1">
      <alignment vertical="center"/>
    </xf>
    <xf numFmtId="165" fontId="0" fillId="0" borderId="54" xfId="1" applyNumberFormat="1" applyFont="1" applyFill="1" applyBorder="1" applyAlignment="1">
      <alignment vertical="center"/>
    </xf>
    <xf numFmtId="165" fontId="0" fillId="0" borderId="55" xfId="1" applyNumberFormat="1" applyFont="1" applyFill="1" applyBorder="1" applyAlignment="1">
      <alignment vertical="center"/>
    </xf>
    <xf numFmtId="165" fontId="0" fillId="0" borderId="56" xfId="0" applyNumberFormat="1" applyBorder="1" applyAlignment="1">
      <alignment vertical="center"/>
    </xf>
    <xf numFmtId="165" fontId="0" fillId="0" borderId="57" xfId="0" applyNumberFormat="1" applyBorder="1" applyAlignment="1">
      <alignment vertical="center"/>
    </xf>
    <xf numFmtId="165" fontId="0" fillId="0" borderId="51" xfId="1" applyNumberFormat="1" applyFont="1" applyFill="1" applyBorder="1" applyAlignment="1">
      <alignment vertical="center"/>
    </xf>
    <xf numFmtId="165" fontId="0" fillId="0" borderId="52" xfId="1" applyNumberFormat="1" applyFont="1" applyFill="1" applyBorder="1" applyAlignment="1">
      <alignment vertical="center"/>
    </xf>
    <xf numFmtId="165" fontId="0" fillId="0" borderId="58" xfId="1" applyNumberFormat="1" applyFont="1" applyFill="1" applyBorder="1" applyAlignment="1">
      <alignment vertical="center"/>
    </xf>
    <xf numFmtId="1" fontId="0" fillId="0" borderId="56" xfId="0" applyNumberFormat="1" applyBorder="1" applyAlignment="1">
      <alignment horizontal="center" vertical="center"/>
    </xf>
    <xf numFmtId="165" fontId="0" fillId="0" borderId="54" xfId="1" applyNumberFormat="1" applyFont="1" applyFill="1" applyBorder="1" applyAlignment="1">
      <alignment horizontal="center" vertical="center"/>
    </xf>
    <xf numFmtId="165" fontId="14" fillId="0" borderId="35" xfId="1" applyNumberFormat="1" applyFont="1" applyFill="1" applyBorder="1" applyAlignment="1">
      <alignment vertical="center"/>
    </xf>
    <xf numFmtId="165" fontId="14" fillId="0" borderId="59" xfId="1" applyNumberFormat="1" applyFont="1" applyFill="1" applyBorder="1" applyAlignment="1">
      <alignment vertical="center"/>
    </xf>
    <xf numFmtId="165" fontId="14" fillId="0" borderId="60" xfId="1" applyNumberFormat="1" applyFont="1" applyFill="1" applyBorder="1" applyAlignment="1">
      <alignment vertical="center"/>
    </xf>
    <xf numFmtId="165" fontId="14" fillId="0" borderId="53" xfId="0" applyNumberFormat="1" applyFont="1" applyBorder="1" applyAlignment="1">
      <alignment vertical="center" wrapText="1"/>
    </xf>
    <xf numFmtId="165" fontId="14" fillId="0" borderId="55" xfId="1" applyNumberFormat="1" applyFont="1" applyFill="1" applyBorder="1" applyAlignment="1">
      <alignment vertical="center"/>
    </xf>
    <xf numFmtId="165" fontId="27" fillId="0" borderId="61" xfId="0" applyNumberFormat="1" applyFont="1" applyBorder="1" applyAlignment="1">
      <alignment horizontal="left" vertical="center" wrapText="1"/>
    </xf>
    <xf numFmtId="1" fontId="0" fillId="0" borderId="48" xfId="0" applyNumberFormat="1" applyBorder="1" applyAlignment="1">
      <alignment horizontal="center" vertical="center"/>
    </xf>
    <xf numFmtId="165" fontId="0" fillId="0" borderId="1" xfId="1" applyNumberFormat="1" applyFont="1" applyFill="1" applyBorder="1" applyAlignment="1">
      <alignment horizontal="center" vertical="center"/>
    </xf>
    <xf numFmtId="165" fontId="14" fillId="0" borderId="49" xfId="1" applyNumberFormat="1" applyFont="1" applyFill="1" applyBorder="1" applyAlignment="1">
      <alignment vertical="center"/>
    </xf>
    <xf numFmtId="165" fontId="0" fillId="0" borderId="62" xfId="1" applyNumberFormat="1" applyFont="1" applyFill="1" applyBorder="1" applyAlignment="1">
      <alignment horizontal="center" vertical="center"/>
    </xf>
    <xf numFmtId="165" fontId="0" fillId="0" borderId="49" xfId="1" applyNumberFormat="1" applyFont="1" applyFill="1" applyBorder="1" applyAlignment="1">
      <alignment horizontal="center" vertical="center"/>
    </xf>
    <xf numFmtId="165" fontId="0" fillId="0" borderId="33" xfId="1" applyNumberFormat="1" applyFont="1" applyFill="1" applyBorder="1" applyAlignment="1">
      <alignment horizontal="center" vertical="center"/>
    </xf>
    <xf numFmtId="1" fontId="0" fillId="0" borderId="62" xfId="0" applyNumberFormat="1" applyBorder="1" applyAlignment="1">
      <alignment horizontal="center" vertical="center"/>
    </xf>
    <xf numFmtId="165" fontId="14" fillId="0" borderId="28" xfId="1" applyNumberFormat="1" applyFont="1" applyFill="1" applyBorder="1" applyAlignment="1">
      <alignment vertical="center"/>
    </xf>
    <xf numFmtId="165" fontId="14" fillId="0" borderId="63" xfId="1" applyNumberFormat="1" applyFont="1" applyFill="1" applyBorder="1"/>
    <xf numFmtId="165" fontId="7" fillId="0" borderId="63" xfId="1" applyNumberFormat="1" applyFont="1" applyFill="1" applyBorder="1" applyAlignment="1">
      <alignment horizontal="center"/>
    </xf>
    <xf numFmtId="0" fontId="0" fillId="0" borderId="48" xfId="0" applyBorder="1" applyAlignment="1">
      <alignment horizontal="left" vertical="top" wrapText="1"/>
    </xf>
    <xf numFmtId="165" fontId="14" fillId="0" borderId="63" xfId="1" applyNumberFormat="1" applyFont="1" applyFill="1" applyBorder="1" applyAlignment="1">
      <alignment vertical="center"/>
    </xf>
    <xf numFmtId="165" fontId="0" fillId="0" borderId="63" xfId="1" applyNumberFormat="1" applyFont="1" applyFill="1" applyBorder="1"/>
    <xf numFmtId="165" fontId="14" fillId="0" borderId="63" xfId="1" applyNumberFormat="1" applyFont="1" applyFill="1" applyBorder="1" applyAlignment="1">
      <alignment horizontal="center" vertical="center"/>
    </xf>
    <xf numFmtId="1" fontId="0" fillId="0" borderId="64" xfId="0" applyNumberFormat="1" applyBorder="1" applyAlignment="1">
      <alignment horizontal="center" vertical="center"/>
    </xf>
    <xf numFmtId="165" fontId="0" fillId="0" borderId="39" xfId="1" applyNumberFormat="1" applyFont="1" applyFill="1" applyBorder="1" applyAlignment="1">
      <alignment horizontal="center" vertical="center"/>
    </xf>
    <xf numFmtId="165" fontId="14" fillId="0" borderId="65" xfId="1" applyNumberFormat="1" applyFont="1" applyFill="1" applyBorder="1" applyAlignment="1">
      <alignment vertical="center"/>
    </xf>
    <xf numFmtId="165" fontId="0" fillId="0" borderId="28" xfId="0" applyNumberFormat="1" applyBorder="1"/>
    <xf numFmtId="165" fontId="14" fillId="0" borderId="66" xfId="1" applyNumberFormat="1" applyFont="1" applyFill="1" applyBorder="1" applyAlignment="1">
      <alignment vertical="center"/>
    </xf>
    <xf numFmtId="165" fontId="14" fillId="0" borderId="64" xfId="0" applyNumberFormat="1" applyFont="1" applyBorder="1" applyAlignment="1">
      <alignment horizontal="left" vertical="top" wrapText="1"/>
    </xf>
    <xf numFmtId="165" fontId="27" fillId="0" borderId="67" xfId="0" applyNumberFormat="1" applyFont="1" applyBorder="1" applyAlignment="1">
      <alignment horizontal="left" vertical="center" wrapText="1"/>
    </xf>
    <xf numFmtId="1" fontId="0" fillId="0" borderId="70" xfId="0" applyNumberFormat="1" applyBorder="1" applyAlignment="1">
      <alignment horizontal="center" vertical="center"/>
    </xf>
    <xf numFmtId="165" fontId="0" fillId="0" borderId="68" xfId="1" applyNumberFormat="1" applyFont="1" applyFill="1" applyBorder="1" applyAlignment="1">
      <alignment horizontal="center" vertical="center"/>
    </xf>
    <xf numFmtId="165" fontId="14" fillId="0" borderId="69" xfId="1" applyNumberFormat="1" applyFont="1" applyFill="1" applyBorder="1" applyAlignment="1">
      <alignment vertical="center"/>
    </xf>
    <xf numFmtId="1" fontId="0" fillId="0" borderId="71" xfId="0" applyNumberFormat="1" applyBorder="1" applyAlignment="1">
      <alignment horizontal="center" vertical="center"/>
    </xf>
    <xf numFmtId="165" fontId="0" fillId="0" borderId="71" xfId="1" applyNumberFormat="1" applyFont="1" applyFill="1" applyBorder="1" applyAlignment="1">
      <alignment horizontal="center" vertical="center"/>
    </xf>
    <xf numFmtId="165" fontId="0" fillId="0" borderId="69" xfId="1" applyNumberFormat="1" applyFont="1" applyFill="1" applyBorder="1" applyAlignment="1">
      <alignment horizontal="center" vertical="center"/>
    </xf>
    <xf numFmtId="165" fontId="0" fillId="0" borderId="72" xfId="1" applyNumberFormat="1" applyFont="1" applyFill="1" applyBorder="1" applyAlignment="1">
      <alignment horizontal="center" vertical="center"/>
    </xf>
    <xf numFmtId="165" fontId="14" fillId="0" borderId="73" xfId="1" applyNumberFormat="1" applyFont="1" applyFill="1" applyBorder="1" applyAlignment="1">
      <alignment vertical="center"/>
    </xf>
    <xf numFmtId="165" fontId="0" fillId="0" borderId="74" xfId="0" applyNumberFormat="1" applyBorder="1"/>
    <xf numFmtId="165" fontId="14" fillId="0" borderId="74" xfId="1" applyNumberFormat="1" applyFont="1" applyFill="1" applyBorder="1" applyAlignment="1">
      <alignment vertical="center"/>
    </xf>
    <xf numFmtId="165" fontId="14" fillId="0" borderId="70" xfId="0" applyNumberFormat="1" applyFont="1" applyBorder="1" applyAlignment="1">
      <alignment horizontal="left" vertical="top" wrapText="1"/>
    </xf>
    <xf numFmtId="165" fontId="0" fillId="0" borderId="75" xfId="1" applyNumberFormat="1" applyFont="1" applyFill="1" applyBorder="1" applyAlignment="1">
      <alignment horizontal="center" vertical="center"/>
    </xf>
    <xf numFmtId="165" fontId="0" fillId="0" borderId="51" xfId="1" applyNumberFormat="1" applyFont="1" applyFill="1" applyBorder="1" applyAlignment="1">
      <alignment horizontal="center" vertical="center"/>
    </xf>
    <xf numFmtId="165" fontId="0" fillId="0" borderId="52" xfId="1" applyNumberFormat="1" applyFont="1" applyFill="1" applyBorder="1" applyAlignment="1">
      <alignment horizontal="center" vertical="center"/>
    </xf>
    <xf numFmtId="1" fontId="14" fillId="0" borderId="75" xfId="0" applyNumberFormat="1" applyFont="1" applyBorder="1" applyAlignment="1">
      <alignment horizontal="center" vertical="center"/>
    </xf>
    <xf numFmtId="165" fontId="14" fillId="0" borderId="51" xfId="1" applyNumberFormat="1" applyFont="1" applyFill="1" applyBorder="1" applyAlignment="1">
      <alignment vertical="center"/>
    </xf>
    <xf numFmtId="165" fontId="14" fillId="0" borderId="52" xfId="1" applyNumberFormat="1" applyFont="1" applyFill="1" applyBorder="1" applyAlignment="1">
      <alignment vertical="center"/>
    </xf>
    <xf numFmtId="165" fontId="0" fillId="0" borderId="57" xfId="0" applyNumberFormat="1" applyBorder="1" applyAlignment="1">
      <alignment horizontal="center" vertical="center"/>
    </xf>
    <xf numFmtId="165" fontId="14" fillId="0" borderId="58" xfId="1" applyNumberFormat="1" applyFont="1" applyFill="1" applyBorder="1" applyAlignment="1">
      <alignment vertical="center"/>
    </xf>
    <xf numFmtId="1" fontId="0" fillId="0" borderId="57" xfId="0" applyNumberFormat="1" applyBorder="1" applyAlignment="1">
      <alignment horizontal="center" vertical="center"/>
    </xf>
    <xf numFmtId="165" fontId="14" fillId="0" borderId="47" xfId="1" applyNumberFormat="1" applyFont="1" applyFill="1" applyBorder="1" applyAlignment="1">
      <alignment vertical="center"/>
    </xf>
    <xf numFmtId="165" fontId="14" fillId="0" borderId="75" xfId="0" applyNumberFormat="1" applyFont="1" applyBorder="1" applyAlignment="1">
      <alignment horizontal="left" vertical="top" wrapText="1"/>
    </xf>
    <xf numFmtId="165" fontId="0" fillId="0" borderId="48" xfId="1" applyNumberFormat="1" applyFont="1" applyFill="1" applyBorder="1" applyAlignment="1">
      <alignment horizontal="center" vertical="center"/>
    </xf>
    <xf numFmtId="165" fontId="14" fillId="0" borderId="33" xfId="1" applyNumberFormat="1" applyFont="1" applyFill="1" applyBorder="1" applyAlignment="1">
      <alignment vertical="center"/>
    </xf>
    <xf numFmtId="165" fontId="0" fillId="0" borderId="1" xfId="1" applyNumberFormat="1" applyFont="1" applyFill="1" applyBorder="1"/>
    <xf numFmtId="165" fontId="0" fillId="0" borderId="49" xfId="1" applyNumberFormat="1" applyFont="1" applyFill="1" applyBorder="1"/>
    <xf numFmtId="165" fontId="0" fillId="0" borderId="59" xfId="1" applyNumberFormat="1" applyFont="1" applyFill="1" applyBorder="1"/>
    <xf numFmtId="165" fontId="14" fillId="0" borderId="48" xfId="0" applyNumberFormat="1" applyFont="1" applyBorder="1" applyAlignment="1">
      <alignment horizontal="left" vertical="top" wrapText="1"/>
    </xf>
    <xf numFmtId="165" fontId="0" fillId="0" borderId="64" xfId="1" applyNumberFormat="1" applyFont="1" applyFill="1" applyBorder="1" applyAlignment="1">
      <alignment horizontal="center" vertical="center"/>
    </xf>
    <xf numFmtId="165" fontId="0" fillId="0" borderId="65" xfId="1" applyNumberFormat="1" applyFont="1" applyFill="1" applyBorder="1" applyAlignment="1">
      <alignment horizontal="center" vertical="center"/>
    </xf>
    <xf numFmtId="165" fontId="14" fillId="0" borderId="72" xfId="1" applyNumberFormat="1" applyFont="1" applyFill="1" applyBorder="1" applyAlignment="1">
      <alignment vertical="center"/>
    </xf>
    <xf numFmtId="165" fontId="14" fillId="0" borderId="76" xfId="0" applyNumberFormat="1" applyFont="1" applyBorder="1" applyAlignment="1">
      <alignment horizontal="left" vertical="top" wrapText="1"/>
    </xf>
    <xf numFmtId="165" fontId="14" fillId="0" borderId="77" xfId="1" applyNumberFormat="1" applyFont="1" applyFill="1" applyBorder="1" applyAlignment="1">
      <alignment vertical="center"/>
    </xf>
    <xf numFmtId="1" fontId="24" fillId="0" borderId="75" xfId="0" applyNumberFormat="1" applyFont="1" applyBorder="1" applyAlignment="1">
      <alignment horizontal="center" vertical="center"/>
    </xf>
    <xf numFmtId="1" fontId="14" fillId="0" borderId="53" xfId="0" applyNumberFormat="1" applyFont="1" applyBorder="1" applyAlignment="1">
      <alignment horizontal="center" vertical="center"/>
    </xf>
    <xf numFmtId="165" fontId="14" fillId="0" borderId="54" xfId="1" applyNumberFormat="1" applyFont="1" applyFill="1" applyBorder="1" applyAlignment="1">
      <alignment vertical="center"/>
    </xf>
    <xf numFmtId="165" fontId="24" fillId="0" borderId="57" xfId="0" applyNumberFormat="1" applyFont="1" applyBorder="1" applyAlignment="1">
      <alignment horizontal="center" vertical="center"/>
    </xf>
    <xf numFmtId="165" fontId="14" fillId="0" borderId="78" xfId="1" applyNumberFormat="1" applyFont="1" applyFill="1" applyBorder="1" applyAlignment="1">
      <alignment vertical="center"/>
    </xf>
    <xf numFmtId="165" fontId="14" fillId="0" borderId="53" xfId="0" applyNumberFormat="1" applyFont="1" applyBorder="1" applyAlignment="1">
      <alignment horizontal="left" vertical="top" wrapText="1"/>
    </xf>
    <xf numFmtId="1" fontId="0" fillId="0" borderId="62" xfId="1" applyNumberFormat="1" applyFont="1" applyFill="1" applyBorder="1" applyAlignment="1">
      <alignment horizontal="center" vertical="center"/>
    </xf>
    <xf numFmtId="165" fontId="0" fillId="0" borderId="63" xfId="1" applyNumberFormat="1" applyFont="1" applyBorder="1"/>
    <xf numFmtId="0" fontId="0" fillId="0" borderId="63" xfId="0" applyBorder="1"/>
    <xf numFmtId="165" fontId="0" fillId="0" borderId="70" xfId="1" applyNumberFormat="1" applyFont="1" applyFill="1" applyBorder="1" applyAlignment="1">
      <alignment horizontal="center" vertical="center"/>
    </xf>
    <xf numFmtId="1" fontId="0" fillId="0" borderId="71" xfId="1" applyNumberFormat="1" applyFont="1" applyFill="1" applyBorder="1" applyAlignment="1">
      <alignment horizontal="center" vertical="center"/>
    </xf>
    <xf numFmtId="165" fontId="14" fillId="0" borderId="74" xfId="1" applyNumberFormat="1" applyFont="1" applyFill="1" applyBorder="1" applyAlignment="1">
      <alignment horizontal="center" vertical="center"/>
    </xf>
    <xf numFmtId="165" fontId="14" fillId="0" borderId="70" xfId="0" applyNumberFormat="1" applyFont="1" applyBorder="1" applyAlignment="1">
      <alignment horizontal="center" vertical="center" wrapText="1"/>
    </xf>
    <xf numFmtId="165" fontId="27" fillId="0" borderId="61" xfId="0" applyNumberFormat="1" applyFont="1" applyBorder="1" applyAlignment="1">
      <alignment horizontal="left" vertical="center"/>
    </xf>
    <xf numFmtId="14" fontId="14" fillId="0" borderId="0" xfId="0" applyNumberFormat="1" applyFont="1" applyAlignment="1">
      <alignment horizontal="center" vertical="center" wrapText="1"/>
    </xf>
    <xf numFmtId="165" fontId="0" fillId="0" borderId="40" xfId="1" applyNumberFormat="1" applyFont="1" applyFill="1" applyBorder="1" applyAlignment="1">
      <alignment horizontal="center" vertical="center"/>
    </xf>
    <xf numFmtId="9" fontId="0" fillId="0" borderId="41" xfId="3" applyFont="1" applyFill="1" applyBorder="1" applyAlignment="1">
      <alignment horizontal="right" vertical="center"/>
    </xf>
    <xf numFmtId="165" fontId="0" fillId="0" borderId="42" xfId="1" applyNumberFormat="1" applyFont="1" applyFill="1" applyBorder="1" applyAlignment="1">
      <alignment horizontal="center" vertical="center"/>
    </xf>
    <xf numFmtId="165" fontId="0" fillId="0" borderId="50" xfId="1" applyNumberFormat="1" applyFont="1" applyFill="1" applyBorder="1" applyAlignment="1">
      <alignment horizontal="center" vertical="center"/>
    </xf>
    <xf numFmtId="165" fontId="0" fillId="0" borderId="79" xfId="1" applyNumberFormat="1" applyFont="1" applyFill="1" applyBorder="1" applyAlignment="1">
      <alignment horizontal="center" vertical="center"/>
    </xf>
    <xf numFmtId="165" fontId="0" fillId="0" borderId="80" xfId="1" applyNumberFormat="1" applyFont="1" applyFill="1" applyBorder="1" applyAlignment="1">
      <alignment horizontal="center" vertical="center"/>
    </xf>
    <xf numFmtId="1" fontId="0" fillId="0" borderId="50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165" fontId="0" fillId="0" borderId="61" xfId="1" applyNumberFormat="1" applyFont="1" applyFill="1" applyBorder="1" applyAlignment="1">
      <alignment horizontal="center" vertical="center"/>
    </xf>
    <xf numFmtId="165" fontId="0" fillId="0" borderId="81" xfId="1" applyNumberFormat="1" applyFont="1" applyFill="1" applyBorder="1" applyAlignment="1">
      <alignment horizontal="center" vertical="center"/>
    </xf>
    <xf numFmtId="165" fontId="14" fillId="0" borderId="59" xfId="1" applyNumberFormat="1" applyFont="1" applyFill="1" applyBorder="1" applyAlignment="1">
      <alignment horizontal="center" vertical="center"/>
    </xf>
    <xf numFmtId="165" fontId="14" fillId="0" borderId="0" xfId="0" applyNumberFormat="1" applyFont="1" applyAlignment="1">
      <alignment horizontal="center" vertical="center" wrapText="1"/>
    </xf>
    <xf numFmtId="165" fontId="14" fillId="0" borderId="82" xfId="1" applyNumberFormat="1" applyFont="1" applyFill="1" applyBorder="1" applyAlignment="1">
      <alignment vertical="center"/>
    </xf>
    <xf numFmtId="165" fontId="9" fillId="5" borderId="50" xfId="0" applyNumberFormat="1" applyFont="1" applyFill="1" applyBorder="1" applyAlignment="1">
      <alignment horizontal="left" vertical="center"/>
    </xf>
    <xf numFmtId="165" fontId="9" fillId="5" borderId="79" xfId="0" applyNumberFormat="1" applyFont="1" applyFill="1" applyBorder="1"/>
    <xf numFmtId="165" fontId="9" fillId="5" borderId="50" xfId="2" applyNumberFormat="1" applyFont="1" applyFill="1" applyBorder="1"/>
    <xf numFmtId="165" fontId="9" fillId="5" borderId="79" xfId="1" applyNumberFormat="1" applyFont="1" applyFill="1" applyBorder="1"/>
    <xf numFmtId="165" fontId="9" fillId="5" borderId="80" xfId="1" applyNumberFormat="1" applyFont="1" applyFill="1" applyBorder="1"/>
    <xf numFmtId="165" fontId="9" fillId="5" borderId="50" xfId="1" applyNumberFormat="1" applyFont="1" applyFill="1" applyBorder="1"/>
    <xf numFmtId="165" fontId="9" fillId="5" borderId="83" xfId="1" applyNumberFormat="1" applyFont="1" applyFill="1" applyBorder="1"/>
    <xf numFmtId="1" fontId="9" fillId="5" borderId="50" xfId="2" applyNumberFormat="1" applyFont="1" applyFill="1" applyBorder="1"/>
    <xf numFmtId="165" fontId="9" fillId="0" borderId="83" xfId="1" applyNumberFormat="1" applyFont="1" applyFill="1" applyBorder="1"/>
    <xf numFmtId="165" fontId="25" fillId="5" borderId="80" xfId="1" applyNumberFormat="1" applyFont="1" applyFill="1" applyBorder="1"/>
    <xf numFmtId="165" fontId="9" fillId="5" borderId="81" xfId="1" applyNumberFormat="1" applyFont="1" applyFill="1" applyBorder="1"/>
    <xf numFmtId="165" fontId="0" fillId="0" borderId="0" xfId="0" applyNumberFormat="1"/>
    <xf numFmtId="165" fontId="9" fillId="0" borderId="79" xfId="0" applyNumberFormat="1" applyFont="1" applyBorder="1" applyAlignment="1">
      <alignment horizontal="center" vertical="center" wrapText="1"/>
    </xf>
    <xf numFmtId="165" fontId="14" fillId="0" borderId="50" xfId="1" applyNumberFormat="1" applyFont="1" applyBorder="1"/>
    <xf numFmtId="165" fontId="14" fillId="0" borderId="79" xfId="1" applyNumberFormat="1" applyFont="1" applyBorder="1"/>
    <xf numFmtId="165" fontId="14" fillId="0" borderId="79" xfId="0" applyNumberFormat="1" applyFont="1" applyBorder="1"/>
    <xf numFmtId="165" fontId="14" fillId="0" borderId="80" xfId="1" applyNumberFormat="1" applyFont="1" applyBorder="1"/>
    <xf numFmtId="165" fontId="7" fillId="0" borderId="48" xfId="1" applyNumberFormat="1" applyFont="1" applyFill="1" applyBorder="1"/>
    <xf numFmtId="165" fontId="0" fillId="0" borderId="48" xfId="0" applyNumberFormat="1" applyBorder="1"/>
    <xf numFmtId="165" fontId="7" fillId="0" borderId="64" xfId="1" applyNumberFormat="1" applyFont="1" applyFill="1" applyBorder="1"/>
    <xf numFmtId="165" fontId="7" fillId="0" borderId="1" xfId="1" applyNumberFormat="1" applyFont="1" applyFill="1" applyBorder="1"/>
    <xf numFmtId="165" fontId="0" fillId="0" borderId="1" xfId="0" applyNumberFormat="1" applyBorder="1"/>
    <xf numFmtId="165" fontId="7" fillId="0" borderId="39" xfId="1" applyNumberFormat="1" applyFont="1" applyFill="1" applyBorder="1"/>
    <xf numFmtId="164" fontId="0" fillId="0" borderId="0" xfId="0" applyNumberFormat="1"/>
    <xf numFmtId="0" fontId="4" fillId="0" borderId="9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20" fillId="3" borderId="9" xfId="0" applyFont="1" applyFill="1" applyBorder="1" applyAlignment="1">
      <alignment horizontal="center" vertical="top" wrapText="1"/>
    </xf>
    <xf numFmtId="0" fontId="20" fillId="3" borderId="0" xfId="0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0" fontId="4" fillId="0" borderId="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25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" fillId="3" borderId="9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right" vertical="center" wrapText="1"/>
    </xf>
    <xf numFmtId="49" fontId="3" fillId="0" borderId="6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17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165" fontId="9" fillId="0" borderId="50" xfId="0" applyNumberFormat="1" applyFont="1" applyBorder="1" applyAlignment="1">
      <alignment horizontal="center" vertical="center" wrapText="1"/>
    </xf>
    <xf numFmtId="165" fontId="9" fillId="0" borderId="79" xfId="0" applyNumberFormat="1" applyFont="1" applyBorder="1" applyAlignment="1">
      <alignment horizontal="center" vertical="center" wrapText="1"/>
    </xf>
    <xf numFmtId="165" fontId="9" fillId="0" borderId="80" xfId="0" applyNumberFormat="1" applyFont="1" applyBorder="1" applyAlignment="1">
      <alignment horizontal="center" vertical="center" wrapText="1"/>
    </xf>
    <xf numFmtId="14" fontId="14" fillId="0" borderId="51" xfId="0" applyNumberFormat="1" applyFont="1" applyBorder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14" fontId="14" fillId="0" borderId="68" xfId="0" applyNumberFormat="1" applyFont="1" applyBorder="1" applyAlignment="1">
      <alignment horizontal="center" vertical="center"/>
    </xf>
    <xf numFmtId="14" fontId="14" fillId="0" borderId="52" xfId="0" applyNumberFormat="1" applyFont="1" applyBorder="1" applyAlignment="1">
      <alignment horizontal="center" vertical="center"/>
    </xf>
    <xf numFmtId="14" fontId="14" fillId="0" borderId="49" xfId="0" applyNumberFormat="1" applyFont="1" applyBorder="1" applyAlignment="1">
      <alignment horizontal="center" vertical="center"/>
    </xf>
    <xf numFmtId="14" fontId="14" fillId="0" borderId="69" xfId="0" applyNumberFormat="1" applyFont="1" applyBorder="1" applyAlignment="1">
      <alignment horizontal="center" vertical="center"/>
    </xf>
    <xf numFmtId="14" fontId="14" fillId="0" borderId="51" xfId="0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14" fontId="14" fillId="0" borderId="68" xfId="0" applyNumberFormat="1" applyFont="1" applyBorder="1" applyAlignment="1">
      <alignment horizontal="center" vertical="center" wrapText="1"/>
    </xf>
    <xf numFmtId="14" fontId="14" fillId="0" borderId="52" xfId="0" applyNumberFormat="1" applyFont="1" applyBorder="1" applyAlignment="1">
      <alignment horizontal="center" vertical="center" wrapText="1"/>
    </xf>
    <xf numFmtId="14" fontId="14" fillId="0" borderId="49" xfId="0" applyNumberFormat="1" applyFont="1" applyBorder="1" applyAlignment="1">
      <alignment horizontal="center" vertical="center" wrapText="1"/>
    </xf>
    <xf numFmtId="14" fontId="14" fillId="0" borderId="69" xfId="0" applyNumberFormat="1" applyFont="1" applyBorder="1" applyAlignment="1">
      <alignment horizontal="center" vertical="center" wrapText="1"/>
    </xf>
    <xf numFmtId="0" fontId="22" fillId="0" borderId="0" xfId="0" applyFont="1" applyFill="1" applyBorder="1" applyAlignment="1">
      <alignment wrapText="1"/>
    </xf>
    <xf numFmtId="0" fontId="23" fillId="0" borderId="0" xfId="0" applyFont="1" applyAlignment="1">
      <alignment wrapText="1"/>
    </xf>
    <xf numFmtId="0" fontId="1" fillId="0" borderId="0" xfId="0" applyFont="1" applyBorder="1" applyAlignment="1">
      <alignment horizontal="center"/>
    </xf>
    <xf numFmtId="0" fontId="2" fillId="3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</cellXfs>
  <cellStyles count="4">
    <cellStyle name="Comma" xfId="2" builtinId="3"/>
    <cellStyle name="Currency" xfId="1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1361</xdr:colOff>
      <xdr:row>0</xdr:row>
      <xdr:rowOff>95885</xdr:rowOff>
    </xdr:from>
    <xdr:to>
      <xdr:col>4</xdr:col>
      <xdr:colOff>564244</xdr:colOff>
      <xdr:row>0</xdr:row>
      <xdr:rowOff>698351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25536" y="95885"/>
          <a:ext cx="2429783" cy="60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449036</xdr:colOff>
      <xdr:row>0</xdr:row>
      <xdr:rowOff>91123</xdr:rowOff>
    </xdr:from>
    <xdr:to>
      <xdr:col>7</xdr:col>
      <xdr:colOff>564243</xdr:colOff>
      <xdr:row>0</xdr:row>
      <xdr:rowOff>693589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649686" y="91123"/>
          <a:ext cx="2429782" cy="6024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xx_PROJECTS/San%20Juan%20SMP/Grants/Phase%20III/2020%20SWCD/SWCD%20FY%202021%20Submission/SWCD_Attachment%20B_Budget_Schedu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mple Budget"/>
      <sheetName val="Task Summary"/>
      <sheetName val="Match"/>
      <sheetName val="Estimated Detailed Budget"/>
      <sheetName val="Schedule"/>
    </sheetNames>
    <sheetDataSet>
      <sheetData sheetId="0">
        <row r="4">
          <cell r="F4">
            <v>17375</v>
          </cell>
          <cell r="G4">
            <v>7818.75</v>
          </cell>
          <cell r="H4">
            <v>868.75</v>
          </cell>
        </row>
        <row r="5">
          <cell r="F5">
            <v>14875</v>
          </cell>
          <cell r="G5">
            <v>6693.75</v>
          </cell>
          <cell r="H5">
            <v>743.75</v>
          </cell>
        </row>
        <row r="6">
          <cell r="F6">
            <v>12500</v>
          </cell>
          <cell r="G6">
            <v>5625</v>
          </cell>
          <cell r="H6">
            <v>625</v>
          </cell>
        </row>
        <row r="8">
          <cell r="F8">
            <v>4475</v>
          </cell>
          <cell r="G8">
            <v>2013.75</v>
          </cell>
          <cell r="H8">
            <v>224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7"/>
  <sheetViews>
    <sheetView zoomScaleNormal="100" zoomScaleSheetLayoutView="100" zoomScalePageLayoutView="70" workbookViewId="0">
      <selection activeCell="H25" sqref="H25"/>
    </sheetView>
  </sheetViews>
  <sheetFormatPr defaultColWidth="1" defaultRowHeight="15" x14ac:dyDescent="0.25"/>
  <cols>
    <col min="1" max="1" width="7.42578125" customWidth="1"/>
    <col min="2" max="2" width="36.42578125" customWidth="1"/>
    <col min="3" max="9" width="14" customWidth="1"/>
    <col min="10" max="313" width="1.7109375" customWidth="1"/>
  </cols>
  <sheetData>
    <row r="1" spans="1:9" ht="61.5" customHeight="1" x14ac:dyDescent="0.25">
      <c r="A1" s="226"/>
      <c r="B1" s="227"/>
      <c r="C1" s="227"/>
      <c r="D1" s="227"/>
      <c r="E1" s="227"/>
      <c r="F1" s="227"/>
      <c r="G1" s="227"/>
      <c r="H1" s="227"/>
      <c r="I1" s="228"/>
    </row>
    <row r="2" spans="1:9" ht="18.600000000000001" customHeight="1" x14ac:dyDescent="0.25">
      <c r="A2" s="229" t="s">
        <v>0</v>
      </c>
      <c r="B2" s="230"/>
      <c r="C2" s="230"/>
      <c r="D2" s="230"/>
      <c r="E2" s="230"/>
      <c r="F2" s="230"/>
      <c r="G2" s="230"/>
      <c r="H2" s="230"/>
      <c r="I2" s="231"/>
    </row>
    <row r="3" spans="1:9" ht="15.6" customHeight="1" x14ac:dyDescent="0.25">
      <c r="A3" s="234" t="s">
        <v>55</v>
      </c>
      <c r="B3" s="235"/>
      <c r="C3" s="235"/>
      <c r="D3" s="235"/>
      <c r="E3" s="235"/>
      <c r="F3" s="235"/>
      <c r="G3" s="235"/>
      <c r="H3" s="235"/>
      <c r="I3" s="236"/>
    </row>
    <row r="4" spans="1:9" ht="15.6" customHeight="1" x14ac:dyDescent="0.25">
      <c r="A4" s="237" t="s">
        <v>6</v>
      </c>
      <c r="B4" s="238"/>
      <c r="C4" s="238"/>
      <c r="D4" s="238"/>
      <c r="E4" s="238"/>
      <c r="F4" s="238"/>
      <c r="G4" s="238"/>
      <c r="H4" s="238"/>
      <c r="I4" s="239"/>
    </row>
    <row r="5" spans="1:9" ht="14.45" customHeight="1" x14ac:dyDescent="0.25">
      <c r="A5" s="240" t="s">
        <v>62</v>
      </c>
      <c r="B5" s="241"/>
      <c r="C5" s="241"/>
      <c r="D5" s="241"/>
      <c r="E5" s="241"/>
      <c r="F5" s="241"/>
      <c r="G5" s="241"/>
      <c r="H5" s="241"/>
      <c r="I5" s="242"/>
    </row>
    <row r="6" spans="1:9" ht="14.45" customHeight="1" x14ac:dyDescent="0.25">
      <c r="A6" s="243" t="s">
        <v>63</v>
      </c>
      <c r="B6" s="244"/>
      <c r="C6" s="244"/>
      <c r="D6" s="244"/>
      <c r="E6" s="244"/>
      <c r="F6" s="244"/>
      <c r="G6" s="244"/>
      <c r="H6" s="244"/>
      <c r="I6" s="245"/>
    </row>
    <row r="7" spans="1:9" ht="15" customHeight="1" x14ac:dyDescent="0.25">
      <c r="A7" s="246" t="s">
        <v>64</v>
      </c>
      <c r="B7" s="247"/>
      <c r="C7" s="247"/>
      <c r="D7" s="247"/>
      <c r="E7" s="247"/>
      <c r="F7" s="247"/>
      <c r="G7" s="247"/>
      <c r="H7" s="247"/>
      <c r="I7" s="248"/>
    </row>
    <row r="8" spans="1:9" ht="15" customHeight="1" x14ac:dyDescent="0.25">
      <c r="A8" s="249" t="s">
        <v>56</v>
      </c>
      <c r="B8" s="250"/>
      <c r="C8" s="250"/>
      <c r="D8" s="250"/>
      <c r="E8" s="250"/>
      <c r="F8" s="250"/>
      <c r="G8" s="250"/>
      <c r="H8" s="250"/>
      <c r="I8" s="251"/>
    </row>
    <row r="9" spans="1:9" ht="15" customHeight="1" x14ac:dyDescent="0.25">
      <c r="A9" s="252" t="s">
        <v>57</v>
      </c>
      <c r="B9" s="253"/>
      <c r="C9" s="253"/>
      <c r="D9" s="253"/>
      <c r="E9" s="253"/>
      <c r="F9" s="253"/>
      <c r="G9" s="253"/>
      <c r="H9" s="253"/>
      <c r="I9" s="254"/>
    </row>
    <row r="10" spans="1:9" s="13" customFormat="1" ht="60" x14ac:dyDescent="0.25">
      <c r="A10" s="9" t="s">
        <v>1</v>
      </c>
      <c r="B10" s="10" t="s">
        <v>5</v>
      </c>
      <c r="C10" s="10" t="s">
        <v>46</v>
      </c>
      <c r="D10" s="67" t="s">
        <v>47</v>
      </c>
      <c r="E10" s="10" t="s">
        <v>59</v>
      </c>
      <c r="F10" s="10" t="s">
        <v>69</v>
      </c>
      <c r="G10" s="10" t="s">
        <v>70</v>
      </c>
      <c r="H10" s="11" t="s">
        <v>7</v>
      </c>
      <c r="I10" s="12" t="s">
        <v>2</v>
      </c>
    </row>
    <row r="11" spans="1:9" ht="30" x14ac:dyDescent="0.25">
      <c r="A11" s="5">
        <v>1</v>
      </c>
      <c r="B11" s="73" t="s">
        <v>65</v>
      </c>
      <c r="C11" s="74">
        <v>44348</v>
      </c>
      <c r="D11" s="74">
        <v>45107</v>
      </c>
      <c r="E11" s="204">
        <v>17375</v>
      </c>
      <c r="F11" s="207">
        <v>7818.75</v>
      </c>
      <c r="G11" s="207">
        <v>868.75</v>
      </c>
      <c r="H11" s="207">
        <v>26893.42</v>
      </c>
      <c r="I11" s="7">
        <f>SUM(E11:H11)</f>
        <v>52955.92</v>
      </c>
    </row>
    <row r="12" spans="1:9" x14ac:dyDescent="0.25">
      <c r="A12" s="6">
        <v>2</v>
      </c>
      <c r="B12" s="75" t="s">
        <v>66</v>
      </c>
      <c r="C12" s="74">
        <v>44348</v>
      </c>
      <c r="D12" s="74">
        <v>45107</v>
      </c>
      <c r="E12" s="205">
        <v>14875</v>
      </c>
      <c r="F12" s="208">
        <v>6693.75</v>
      </c>
      <c r="G12" s="208">
        <v>743.75</v>
      </c>
      <c r="H12" s="207">
        <v>13187.5</v>
      </c>
      <c r="I12" s="7">
        <f>SUM(E12:H12)</f>
        <v>35500</v>
      </c>
    </row>
    <row r="13" spans="1:9" ht="30" x14ac:dyDescent="0.25">
      <c r="A13" s="6">
        <v>3</v>
      </c>
      <c r="B13" s="76" t="s">
        <v>67</v>
      </c>
      <c r="C13" s="74">
        <v>44348</v>
      </c>
      <c r="D13" s="74">
        <v>45107</v>
      </c>
      <c r="E13" s="205">
        <v>12500</v>
      </c>
      <c r="F13" s="208">
        <v>5625</v>
      </c>
      <c r="G13" s="208">
        <v>625</v>
      </c>
      <c r="H13" s="207">
        <v>6250</v>
      </c>
      <c r="I13" s="7">
        <f t="shared" ref="I13:I17" si="0">SUM(E13:H13)</f>
        <v>25000</v>
      </c>
    </row>
    <row r="14" spans="1:9" x14ac:dyDescent="0.25">
      <c r="A14" s="6">
        <v>4</v>
      </c>
      <c r="B14" s="75" t="s">
        <v>68</v>
      </c>
      <c r="C14" s="74">
        <v>44348</v>
      </c>
      <c r="D14" s="74">
        <v>45107</v>
      </c>
      <c r="E14" s="206">
        <v>4475</v>
      </c>
      <c r="F14" s="207">
        <v>2013.75</v>
      </c>
      <c r="G14" s="208">
        <v>224</v>
      </c>
      <c r="H14" s="207">
        <v>2282</v>
      </c>
      <c r="I14" s="7">
        <f>SUM(E14:H14)</f>
        <v>8994.75</v>
      </c>
    </row>
    <row r="15" spans="1:9" x14ac:dyDescent="0.25">
      <c r="A15" s="6">
        <v>5</v>
      </c>
      <c r="C15" s="77"/>
      <c r="D15" s="77"/>
      <c r="F15" s="209"/>
      <c r="G15" s="3"/>
      <c r="I15" s="7">
        <f t="shared" si="0"/>
        <v>0</v>
      </c>
    </row>
    <row r="16" spans="1:9" x14ac:dyDescent="0.25">
      <c r="A16" s="6">
        <v>6</v>
      </c>
      <c r="B16" s="1"/>
      <c r="C16" s="2"/>
      <c r="D16" s="14"/>
      <c r="E16" s="3"/>
      <c r="F16" s="3"/>
      <c r="G16" s="3"/>
      <c r="H16" s="3"/>
      <c r="I16" s="7">
        <f t="shared" si="0"/>
        <v>0</v>
      </c>
    </row>
    <row r="17" spans="1:9" ht="15" customHeight="1" thickBot="1" x14ac:dyDescent="0.3">
      <c r="A17" s="232" t="s">
        <v>2</v>
      </c>
      <c r="B17" s="233"/>
      <c r="C17" s="233"/>
      <c r="D17" s="233"/>
      <c r="E17" s="4">
        <f>SUM(E11:E16)</f>
        <v>49225</v>
      </c>
      <c r="F17" s="4">
        <f>SUM(F11:F16)</f>
        <v>22151.25</v>
      </c>
      <c r="G17" s="4">
        <f>SUM(G11:G16)</f>
        <v>2461.5</v>
      </c>
      <c r="H17" s="4">
        <f>SUM(H11:H16)</f>
        <v>48612.92</v>
      </c>
      <c r="I17" s="8">
        <f t="shared" si="0"/>
        <v>122450.67</v>
      </c>
    </row>
    <row r="18" spans="1:9" x14ac:dyDescent="0.25">
      <c r="A18" s="211"/>
      <c r="B18" s="212"/>
      <c r="C18" s="212"/>
      <c r="D18" s="212"/>
      <c r="E18" s="212"/>
      <c r="F18" s="212"/>
      <c r="G18" s="212"/>
      <c r="H18" s="212"/>
      <c r="I18" s="213"/>
    </row>
    <row r="19" spans="1:9" ht="14.45" customHeight="1" x14ac:dyDescent="0.25">
      <c r="A19" s="214" t="s">
        <v>49</v>
      </c>
      <c r="B19" s="215"/>
      <c r="C19" s="215"/>
      <c r="D19" s="215"/>
      <c r="E19" s="215"/>
      <c r="F19" s="215"/>
      <c r="G19" s="215"/>
      <c r="H19" s="215"/>
      <c r="I19" s="216"/>
    </row>
    <row r="20" spans="1:9" x14ac:dyDescent="0.25">
      <c r="A20" s="217"/>
      <c r="B20" s="218"/>
      <c r="C20" s="218"/>
      <c r="D20" s="218"/>
      <c r="E20" s="218"/>
      <c r="F20" s="218"/>
      <c r="G20" s="218"/>
      <c r="H20" s="218"/>
      <c r="I20" s="219"/>
    </row>
    <row r="21" spans="1:9" x14ac:dyDescent="0.25">
      <c r="A21" s="220"/>
      <c r="B21" s="221"/>
      <c r="C21" s="221"/>
      <c r="D21" s="221"/>
      <c r="E21" s="221"/>
      <c r="F21" s="221"/>
      <c r="G21" s="221"/>
      <c r="H21" s="221"/>
      <c r="I21" s="222"/>
    </row>
    <row r="22" spans="1:9" x14ac:dyDescent="0.25">
      <c r="A22" s="220"/>
      <c r="B22" s="221"/>
      <c r="C22" s="221"/>
      <c r="D22" s="221"/>
      <c r="E22" s="221"/>
      <c r="F22" s="221"/>
      <c r="G22" s="221"/>
      <c r="H22" s="221"/>
      <c r="I22" s="222"/>
    </row>
    <row r="23" spans="1:9" ht="15.75" thickBot="1" x14ac:dyDescent="0.3">
      <c r="A23" s="223"/>
      <c r="B23" s="224"/>
      <c r="C23" s="224"/>
      <c r="D23" s="224"/>
      <c r="E23" s="224"/>
      <c r="F23" s="224"/>
      <c r="G23" s="224"/>
      <c r="H23" s="224"/>
      <c r="I23" s="225"/>
    </row>
    <row r="27" spans="1:9" x14ac:dyDescent="0.25">
      <c r="E27" s="210"/>
    </row>
  </sheetData>
  <mergeCells count="16">
    <mergeCell ref="A1:I1"/>
    <mergeCell ref="A2:I2"/>
    <mergeCell ref="A17:D17"/>
    <mergeCell ref="A3:I3"/>
    <mergeCell ref="A4:I4"/>
    <mergeCell ref="A5:I5"/>
    <mergeCell ref="A6:I6"/>
    <mergeCell ref="A7:I7"/>
    <mergeCell ref="A8:I8"/>
    <mergeCell ref="A9:I9"/>
    <mergeCell ref="A18:I18"/>
    <mergeCell ref="A19:I19"/>
    <mergeCell ref="A20:I20"/>
    <mergeCell ref="A21:I21"/>
    <mergeCell ref="A23:I23"/>
    <mergeCell ref="A22:I22"/>
  </mergeCells>
  <printOptions horizontalCentered="1" verticalCentered="1"/>
  <pageMargins left="0.7" right="0.7" top="0.75" bottom="0.75" header="0.3" footer="0.3"/>
  <pageSetup scale="8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516810-418F-4381-812D-649742868C04}">
  <dimension ref="A1:U28"/>
  <sheetViews>
    <sheetView tabSelected="1" workbookViewId="0">
      <selection activeCell="S32" sqref="S32"/>
    </sheetView>
  </sheetViews>
  <sheetFormatPr defaultRowHeight="15" customHeight="1" x14ac:dyDescent="0.25"/>
  <cols>
    <col min="1" max="1" width="64.7109375" customWidth="1"/>
    <col min="2" max="2" width="0" hidden="1" customWidth="1"/>
    <col min="3" max="3" width="9.7109375" hidden="1" customWidth="1"/>
    <col min="19" max="19" width="11.140625" customWidth="1"/>
    <col min="20" max="20" width="64" bestFit="1" customWidth="1"/>
    <col min="21" max="21" width="16.42578125" bestFit="1" customWidth="1"/>
  </cols>
  <sheetData>
    <row r="1" spans="1:21" ht="15" customHeight="1" thickBot="1" x14ac:dyDescent="0.3"/>
    <row r="2" spans="1:21" ht="15" customHeight="1" thickBot="1" x14ac:dyDescent="0.3">
      <c r="A2" s="198"/>
      <c r="B2" s="198"/>
      <c r="C2" s="198"/>
      <c r="D2" s="256" t="s">
        <v>113</v>
      </c>
      <c r="E2" s="257"/>
      <c r="F2" s="258"/>
      <c r="G2" s="257" t="s">
        <v>114</v>
      </c>
      <c r="H2" s="257"/>
      <c r="I2" s="258"/>
      <c r="J2" s="256" t="s">
        <v>115</v>
      </c>
      <c r="K2" s="257"/>
      <c r="L2" s="258"/>
      <c r="M2" s="199" t="s">
        <v>116</v>
      </c>
      <c r="N2" s="256" t="s">
        <v>117</v>
      </c>
      <c r="O2" s="257"/>
      <c r="P2" s="257"/>
      <c r="Q2" s="200"/>
      <c r="R2" s="201"/>
      <c r="S2" s="201"/>
      <c r="T2" s="202"/>
      <c r="U2" s="203"/>
    </row>
    <row r="3" spans="1:21" ht="45.75" thickBot="1" x14ac:dyDescent="0.3">
      <c r="A3" s="78" t="s">
        <v>71</v>
      </c>
      <c r="B3" s="79" t="s">
        <v>72</v>
      </c>
      <c r="C3" s="80" t="s">
        <v>73</v>
      </c>
      <c r="D3" s="81" t="s">
        <v>74</v>
      </c>
      <c r="E3" s="83" t="s">
        <v>75</v>
      </c>
      <c r="F3" s="82" t="s">
        <v>2</v>
      </c>
      <c r="G3" s="81" t="s">
        <v>74</v>
      </c>
      <c r="H3" s="83" t="s">
        <v>75</v>
      </c>
      <c r="I3" s="82" t="s">
        <v>2</v>
      </c>
      <c r="J3" s="81" t="s">
        <v>74</v>
      </c>
      <c r="K3" s="83" t="s">
        <v>75</v>
      </c>
      <c r="L3" s="82" t="s">
        <v>2</v>
      </c>
      <c r="M3" s="84"/>
      <c r="N3" s="81" t="s">
        <v>74</v>
      </c>
      <c r="O3" s="83" t="s">
        <v>75</v>
      </c>
      <c r="P3" s="82" t="s">
        <v>2</v>
      </c>
      <c r="Q3" s="85" t="s">
        <v>76</v>
      </c>
      <c r="R3" s="85" t="s">
        <v>77</v>
      </c>
      <c r="S3" s="85" t="s">
        <v>78</v>
      </c>
      <c r="T3" s="86" t="s">
        <v>79</v>
      </c>
      <c r="U3" s="87" t="s">
        <v>80</v>
      </c>
    </row>
    <row r="4" spans="1:21" ht="15" customHeight="1" x14ac:dyDescent="0.25">
      <c r="A4" s="88" t="s">
        <v>81</v>
      </c>
      <c r="B4" s="259">
        <v>44348</v>
      </c>
      <c r="C4" s="262">
        <v>45107</v>
      </c>
      <c r="D4" s="89"/>
      <c r="E4" s="90"/>
      <c r="F4" s="91"/>
      <c r="G4" s="92"/>
      <c r="H4" s="90"/>
      <c r="I4" s="91"/>
      <c r="J4" s="93"/>
      <c r="K4" s="94"/>
      <c r="L4" s="95"/>
      <c r="M4" s="96"/>
      <c r="N4" s="97"/>
      <c r="O4" s="98"/>
      <c r="P4" s="99"/>
      <c r="Q4" s="100"/>
      <c r="R4" s="101"/>
      <c r="S4" s="101"/>
      <c r="T4" s="102"/>
      <c r="U4" s="103"/>
    </row>
    <row r="5" spans="1:21" ht="15" customHeight="1" x14ac:dyDescent="0.25">
      <c r="A5" s="104" t="s">
        <v>82</v>
      </c>
      <c r="B5" s="260"/>
      <c r="C5" s="263"/>
      <c r="D5" s="105">
        <v>90</v>
      </c>
      <c r="E5" s="106">
        <v>65</v>
      </c>
      <c r="F5" s="107">
        <f>D5*E5</f>
        <v>5850</v>
      </c>
      <c r="G5" s="108" t="s">
        <v>83</v>
      </c>
      <c r="H5" s="106" t="s">
        <v>83</v>
      </c>
      <c r="I5" s="109" t="s">
        <v>83</v>
      </c>
      <c r="J5" s="108" t="s">
        <v>83</v>
      </c>
      <c r="K5" s="106" t="s">
        <v>83</v>
      </c>
      <c r="L5" s="109" t="s">
        <v>83</v>
      </c>
      <c r="M5" s="110"/>
      <c r="N5" s="111">
        <v>160</v>
      </c>
      <c r="O5" s="106">
        <v>50</v>
      </c>
      <c r="P5" s="112">
        <f>N5*O5</f>
        <v>8000</v>
      </c>
      <c r="Q5" s="113"/>
      <c r="R5" s="114">
        <v>500</v>
      </c>
      <c r="S5" s="113">
        <f>P5</f>
        <v>8000</v>
      </c>
      <c r="T5" s="115" t="s">
        <v>84</v>
      </c>
      <c r="U5" s="107"/>
    </row>
    <row r="6" spans="1:21" ht="15" customHeight="1" x14ac:dyDescent="0.25">
      <c r="A6" s="104" t="s">
        <v>85</v>
      </c>
      <c r="B6" s="260"/>
      <c r="C6" s="263"/>
      <c r="D6" s="105">
        <v>350</v>
      </c>
      <c r="E6" s="106">
        <v>45</v>
      </c>
      <c r="F6" s="107">
        <f>D6*E6</f>
        <v>15750</v>
      </c>
      <c r="G6" s="108" t="s">
        <v>83</v>
      </c>
      <c r="H6" s="106" t="s">
        <v>83</v>
      </c>
      <c r="I6" s="109" t="s">
        <v>83</v>
      </c>
      <c r="J6" s="108" t="s">
        <v>83</v>
      </c>
      <c r="K6" s="106" t="s">
        <v>83</v>
      </c>
      <c r="L6" s="109" t="s">
        <v>83</v>
      </c>
      <c r="M6" s="110"/>
      <c r="N6" s="111">
        <v>9</v>
      </c>
      <c r="O6" s="106">
        <f>28.02*2</f>
        <v>56.04</v>
      </c>
      <c r="P6" s="112">
        <f>O6*N6*12</f>
        <v>6052.32</v>
      </c>
      <c r="Q6" s="116"/>
      <c r="R6" s="117">
        <v>1000</v>
      </c>
      <c r="S6" s="118">
        <f>P6</f>
        <v>6052.32</v>
      </c>
      <c r="T6" s="115" t="s">
        <v>86</v>
      </c>
      <c r="U6" s="107"/>
    </row>
    <row r="7" spans="1:21" ht="15" customHeight="1" x14ac:dyDescent="0.25">
      <c r="A7" s="104" t="s">
        <v>87</v>
      </c>
      <c r="B7" s="260"/>
      <c r="C7" s="263"/>
      <c r="D7" s="108" t="s">
        <v>83</v>
      </c>
      <c r="E7" s="106" t="s">
        <v>83</v>
      </c>
      <c r="F7" s="109" t="s">
        <v>83</v>
      </c>
      <c r="G7" s="111">
        <v>270</v>
      </c>
      <c r="H7" s="106">
        <v>45</v>
      </c>
      <c r="I7" s="107">
        <f>G7*H7</f>
        <v>12150</v>
      </c>
      <c r="J7" s="108" t="s">
        <v>83</v>
      </c>
      <c r="K7" s="106" t="s">
        <v>83</v>
      </c>
      <c r="L7" s="109" t="s">
        <v>83</v>
      </c>
      <c r="M7" s="110"/>
      <c r="N7" s="111">
        <v>4</v>
      </c>
      <c r="O7" s="106">
        <f>25.96*2</f>
        <v>51.92</v>
      </c>
      <c r="P7" s="112">
        <f>O7*N7*20</f>
        <v>4153.6000000000004</v>
      </c>
      <c r="Q7" s="116"/>
      <c r="R7" s="117">
        <v>2000</v>
      </c>
      <c r="S7" s="116">
        <f>P7</f>
        <v>4153.6000000000004</v>
      </c>
      <c r="T7" s="115" t="s">
        <v>88</v>
      </c>
      <c r="U7" s="107"/>
    </row>
    <row r="8" spans="1:21" ht="15" customHeight="1" x14ac:dyDescent="0.25">
      <c r="A8" s="104" t="s">
        <v>89</v>
      </c>
      <c r="B8" s="260"/>
      <c r="C8" s="263"/>
      <c r="D8" s="119">
        <v>50</v>
      </c>
      <c r="E8" s="120">
        <v>20</v>
      </c>
      <c r="F8" s="121">
        <f>D8*E8</f>
        <v>1000</v>
      </c>
      <c r="G8" s="108" t="s">
        <v>83</v>
      </c>
      <c r="H8" s="106" t="s">
        <v>83</v>
      </c>
      <c r="I8" s="109" t="s">
        <v>83</v>
      </c>
      <c r="J8" s="108" t="s">
        <v>83</v>
      </c>
      <c r="K8" s="106" t="s">
        <v>83</v>
      </c>
      <c r="L8" s="109" t="s">
        <v>83</v>
      </c>
      <c r="M8" s="110"/>
      <c r="N8" s="111"/>
      <c r="O8" s="106"/>
      <c r="P8" s="122"/>
      <c r="Q8" s="123"/>
      <c r="R8" s="101"/>
      <c r="S8" s="123"/>
      <c r="T8" s="124"/>
      <c r="U8" s="107"/>
    </row>
    <row r="9" spans="1:21" ht="15" customHeight="1" thickBot="1" x14ac:dyDescent="0.3">
      <c r="A9" s="125" t="s">
        <v>90</v>
      </c>
      <c r="B9" s="261"/>
      <c r="C9" s="264"/>
      <c r="D9" s="126">
        <f>SUM(D5:D8)</f>
        <v>490</v>
      </c>
      <c r="E9" s="127" t="s">
        <v>91</v>
      </c>
      <c r="F9" s="128">
        <f>SUM(F5:F8)</f>
        <v>22600</v>
      </c>
      <c r="G9" s="129">
        <f>G7</f>
        <v>270</v>
      </c>
      <c r="H9" s="127">
        <f>H7</f>
        <v>45</v>
      </c>
      <c r="I9" s="128">
        <f>SUM(I7)</f>
        <v>12150</v>
      </c>
      <c r="J9" s="130" t="s">
        <v>83</v>
      </c>
      <c r="K9" s="127" t="s">
        <v>83</v>
      </c>
      <c r="L9" s="131" t="s">
        <v>83</v>
      </c>
      <c r="M9" s="132">
        <f>F9+I9</f>
        <v>34750</v>
      </c>
      <c r="N9" s="129"/>
      <c r="O9" s="127"/>
      <c r="P9" s="133">
        <f>SUM(P5:P8)</f>
        <v>18205.919999999998</v>
      </c>
      <c r="Q9" s="134">
        <f>'[1]Simple Budget'!F4+'[1]Simple Budget'!G4+'[1]Simple Budget'!H4</f>
        <v>26062.5</v>
      </c>
      <c r="R9" s="135">
        <f>SUM(R5:R8)</f>
        <v>3500</v>
      </c>
      <c r="S9" s="135">
        <f>SUM(S5:S8)</f>
        <v>18205.919999999998</v>
      </c>
      <c r="T9" s="136"/>
      <c r="U9" s="128">
        <f>SUM(Q9:S9)</f>
        <v>47768.42</v>
      </c>
    </row>
    <row r="10" spans="1:21" ht="15" customHeight="1" x14ac:dyDescent="0.25">
      <c r="A10" s="88" t="s">
        <v>92</v>
      </c>
      <c r="B10" s="259">
        <v>44348</v>
      </c>
      <c r="C10" s="262">
        <v>45107</v>
      </c>
      <c r="D10" s="137"/>
      <c r="E10" s="138"/>
      <c r="F10" s="139"/>
      <c r="G10" s="140"/>
      <c r="H10" s="141"/>
      <c r="I10" s="142"/>
      <c r="J10" s="143"/>
      <c r="K10" s="138"/>
      <c r="L10" s="142"/>
      <c r="M10" s="144"/>
      <c r="N10" s="145"/>
      <c r="O10" s="138"/>
      <c r="P10" s="142"/>
      <c r="Q10" s="101"/>
      <c r="R10" s="101"/>
      <c r="S10" s="146"/>
      <c r="T10" s="147"/>
      <c r="U10" s="142"/>
    </row>
    <row r="11" spans="1:21" ht="15" customHeight="1" x14ac:dyDescent="0.25">
      <c r="A11" s="104" t="s">
        <v>93</v>
      </c>
      <c r="B11" s="260"/>
      <c r="C11" s="263"/>
      <c r="D11" s="148" t="s">
        <v>83</v>
      </c>
      <c r="E11" s="106" t="s">
        <v>83</v>
      </c>
      <c r="F11" s="109" t="s">
        <v>83</v>
      </c>
      <c r="G11" s="108" t="s">
        <v>83</v>
      </c>
      <c r="H11" s="106" t="s">
        <v>83</v>
      </c>
      <c r="I11" s="109" t="s">
        <v>83</v>
      </c>
      <c r="J11" s="111">
        <v>650</v>
      </c>
      <c r="K11" s="106">
        <v>35</v>
      </c>
      <c r="L11" s="107">
        <f>J11*K11</f>
        <v>22750</v>
      </c>
      <c r="M11" s="149"/>
      <c r="N11" s="111">
        <v>50</v>
      </c>
      <c r="O11" s="106">
        <v>35</v>
      </c>
      <c r="P11" s="107">
        <f>N11*O11</f>
        <v>1750</v>
      </c>
      <c r="Q11" s="116"/>
      <c r="R11" s="117">
        <v>8100</v>
      </c>
      <c r="S11" s="116">
        <f>P11</f>
        <v>1750</v>
      </c>
      <c r="T11" s="115" t="s">
        <v>94</v>
      </c>
      <c r="U11" s="107"/>
    </row>
    <row r="12" spans="1:21" ht="15" customHeight="1" x14ac:dyDescent="0.25">
      <c r="A12" s="104" t="s">
        <v>95</v>
      </c>
      <c r="B12" s="260"/>
      <c r="C12" s="263"/>
      <c r="D12" s="148" t="s">
        <v>83</v>
      </c>
      <c r="E12" s="106" t="s">
        <v>83</v>
      </c>
      <c r="F12" s="109" t="s">
        <v>83</v>
      </c>
      <c r="G12" s="108" t="s">
        <v>83</v>
      </c>
      <c r="H12" s="106" t="s">
        <v>83</v>
      </c>
      <c r="I12" s="109" t="s">
        <v>83</v>
      </c>
      <c r="J12" s="111">
        <v>200</v>
      </c>
      <c r="K12" s="106">
        <v>35</v>
      </c>
      <c r="L12" s="107">
        <f>J12*K12</f>
        <v>7000</v>
      </c>
      <c r="M12" s="149"/>
      <c r="N12" s="111">
        <v>100</v>
      </c>
      <c r="O12" s="150">
        <v>40</v>
      </c>
      <c r="P12" s="151">
        <f>N12*O12</f>
        <v>4000</v>
      </c>
      <c r="Q12" s="116"/>
      <c r="R12" s="152"/>
      <c r="S12" s="116">
        <f>P12</f>
        <v>4000</v>
      </c>
      <c r="T12" s="153" t="s">
        <v>96</v>
      </c>
      <c r="U12" s="107"/>
    </row>
    <row r="13" spans="1:21" ht="15" customHeight="1" thickBot="1" x14ac:dyDescent="0.3">
      <c r="A13" s="125" t="s">
        <v>97</v>
      </c>
      <c r="B13" s="261"/>
      <c r="C13" s="264"/>
      <c r="D13" s="154" t="s">
        <v>83</v>
      </c>
      <c r="E13" s="120" t="s">
        <v>83</v>
      </c>
      <c r="F13" s="155" t="s">
        <v>83</v>
      </c>
      <c r="G13" s="130" t="s">
        <v>83</v>
      </c>
      <c r="H13" s="127" t="s">
        <v>83</v>
      </c>
      <c r="I13" s="131" t="s">
        <v>83</v>
      </c>
      <c r="J13" s="129">
        <f>SUM(J11:J12)</f>
        <v>850</v>
      </c>
      <c r="K13" s="127">
        <f>K12</f>
        <v>35</v>
      </c>
      <c r="L13" s="128">
        <f>SUM(L11:L12)</f>
        <v>29750</v>
      </c>
      <c r="M13" s="156">
        <f>L13</f>
        <v>29750</v>
      </c>
      <c r="N13" s="129"/>
      <c r="O13" s="127"/>
      <c r="P13" s="128">
        <f>SUM(P11:P12)</f>
        <v>5750</v>
      </c>
      <c r="Q13" s="135">
        <f>'[1]Simple Budget'!F5+'[1]Simple Budget'!G5+'[1]Simple Budget'!H5</f>
        <v>22312.5</v>
      </c>
      <c r="R13" s="135">
        <f>SUM(R11:R12)</f>
        <v>8100</v>
      </c>
      <c r="S13" s="135">
        <f>SUM(S11:S12)</f>
        <v>5750</v>
      </c>
      <c r="T13" s="157"/>
      <c r="U13" s="158">
        <f>SUM(Q13:S13)</f>
        <v>36162.5</v>
      </c>
    </row>
    <row r="14" spans="1:21" ht="15" customHeight="1" x14ac:dyDescent="0.25">
      <c r="A14" s="88" t="s">
        <v>98</v>
      </c>
      <c r="B14" s="265">
        <v>44348</v>
      </c>
      <c r="C14" s="268">
        <v>45107</v>
      </c>
      <c r="D14" s="159"/>
      <c r="E14" s="138"/>
      <c r="F14" s="142"/>
      <c r="G14" s="160"/>
      <c r="H14" s="161"/>
      <c r="I14" s="103"/>
      <c r="J14" s="162"/>
      <c r="K14" s="138"/>
      <c r="L14" s="142"/>
      <c r="M14" s="163"/>
      <c r="N14" s="145"/>
      <c r="O14" s="138"/>
      <c r="P14" s="142"/>
      <c r="Q14" s="101"/>
      <c r="R14" s="101"/>
      <c r="S14" s="101"/>
      <c r="T14" s="164"/>
      <c r="U14" s="103"/>
    </row>
    <row r="15" spans="1:21" ht="15" customHeight="1" x14ac:dyDescent="0.25">
      <c r="A15" s="104" t="s">
        <v>99</v>
      </c>
      <c r="B15" s="266"/>
      <c r="C15" s="269"/>
      <c r="D15" s="148" t="s">
        <v>83</v>
      </c>
      <c r="E15" s="106" t="s">
        <v>83</v>
      </c>
      <c r="F15" s="109" t="s">
        <v>83</v>
      </c>
      <c r="G15" s="108" t="s">
        <v>83</v>
      </c>
      <c r="H15" s="106" t="s">
        <v>83</v>
      </c>
      <c r="I15" s="109" t="s">
        <v>83</v>
      </c>
      <c r="J15" s="165">
        <v>32</v>
      </c>
      <c r="K15" s="106">
        <v>125</v>
      </c>
      <c r="L15" s="109">
        <f>J15*K15</f>
        <v>4000</v>
      </c>
      <c r="M15" s="110"/>
      <c r="N15" s="108" t="s">
        <v>83</v>
      </c>
      <c r="O15" s="106" t="s">
        <v>83</v>
      </c>
      <c r="P15" s="109" t="s">
        <v>83</v>
      </c>
      <c r="Q15" s="101"/>
      <c r="R15" s="166">
        <v>2000</v>
      </c>
      <c r="S15" s="167"/>
      <c r="T15" s="115" t="s">
        <v>100</v>
      </c>
      <c r="U15" s="103"/>
    </row>
    <row r="16" spans="1:21" ht="15" customHeight="1" x14ac:dyDescent="0.25">
      <c r="A16" s="104" t="s">
        <v>101</v>
      </c>
      <c r="B16" s="266"/>
      <c r="C16" s="269"/>
      <c r="D16" s="148" t="s">
        <v>83</v>
      </c>
      <c r="E16" s="106" t="s">
        <v>83</v>
      </c>
      <c r="F16" s="109" t="s">
        <v>83</v>
      </c>
      <c r="G16" s="108" t="s">
        <v>83</v>
      </c>
      <c r="H16" s="106" t="s">
        <v>83</v>
      </c>
      <c r="I16" s="109" t="s">
        <v>83</v>
      </c>
      <c r="J16" s="165">
        <v>32</v>
      </c>
      <c r="K16" s="106">
        <v>125</v>
      </c>
      <c r="L16" s="109">
        <f t="shared" ref="L16:L19" si="0">J16*K16</f>
        <v>4000</v>
      </c>
      <c r="M16" s="110"/>
      <c r="N16" s="108" t="s">
        <v>83</v>
      </c>
      <c r="O16" s="106" t="s">
        <v>83</v>
      </c>
      <c r="P16" s="109" t="s">
        <v>83</v>
      </c>
      <c r="Q16" s="101"/>
      <c r="R16" s="117">
        <v>3600</v>
      </c>
      <c r="S16" s="167"/>
      <c r="T16" s="115" t="s">
        <v>102</v>
      </c>
      <c r="U16" s="103"/>
    </row>
    <row r="17" spans="1:21" ht="15" customHeight="1" x14ac:dyDescent="0.25">
      <c r="A17" s="104" t="s">
        <v>103</v>
      </c>
      <c r="B17" s="266"/>
      <c r="C17" s="269"/>
      <c r="D17" s="148" t="s">
        <v>83</v>
      </c>
      <c r="E17" s="106" t="s">
        <v>83</v>
      </c>
      <c r="F17" s="109" t="s">
        <v>83</v>
      </c>
      <c r="G17" s="108" t="s">
        <v>83</v>
      </c>
      <c r="H17" s="106" t="s">
        <v>83</v>
      </c>
      <c r="I17" s="109" t="s">
        <v>83</v>
      </c>
      <c r="J17" s="165">
        <v>68</v>
      </c>
      <c r="K17" s="106">
        <v>125</v>
      </c>
      <c r="L17" s="109">
        <f t="shared" si="0"/>
        <v>8500</v>
      </c>
      <c r="M17" s="110"/>
      <c r="N17" s="108" t="s">
        <v>83</v>
      </c>
      <c r="O17" s="106" t="s">
        <v>83</v>
      </c>
      <c r="P17" s="109" t="s">
        <v>83</v>
      </c>
      <c r="Q17" s="101"/>
      <c r="R17" s="117">
        <v>3600</v>
      </c>
      <c r="S17" s="116"/>
      <c r="T17" s="115" t="s">
        <v>104</v>
      </c>
      <c r="U17" s="103"/>
    </row>
    <row r="18" spans="1:21" ht="15" customHeight="1" x14ac:dyDescent="0.25">
      <c r="A18" s="104" t="s">
        <v>105</v>
      </c>
      <c r="B18" s="266"/>
      <c r="C18" s="269"/>
      <c r="D18" s="148" t="s">
        <v>83</v>
      </c>
      <c r="E18" s="106" t="s">
        <v>83</v>
      </c>
      <c r="F18" s="109" t="s">
        <v>83</v>
      </c>
      <c r="G18" s="108" t="s">
        <v>83</v>
      </c>
      <c r="H18" s="106" t="s">
        <v>83</v>
      </c>
      <c r="I18" s="109" t="s">
        <v>83</v>
      </c>
      <c r="J18" s="165">
        <v>40</v>
      </c>
      <c r="K18" s="106">
        <v>125</v>
      </c>
      <c r="L18" s="109">
        <f t="shared" si="0"/>
        <v>5000</v>
      </c>
      <c r="M18" s="110"/>
      <c r="N18" s="108" t="s">
        <v>83</v>
      </c>
      <c r="O18" s="106" t="s">
        <v>83</v>
      </c>
      <c r="P18" s="109" t="s">
        <v>83</v>
      </c>
      <c r="Q18" s="101"/>
      <c r="R18" s="117">
        <v>3857</v>
      </c>
      <c r="S18" s="101"/>
      <c r="T18" s="115" t="s">
        <v>106</v>
      </c>
      <c r="U18" s="103"/>
    </row>
    <row r="19" spans="1:21" ht="15" customHeight="1" x14ac:dyDescent="0.25">
      <c r="A19" s="104" t="s">
        <v>107</v>
      </c>
      <c r="B19" s="266"/>
      <c r="C19" s="269"/>
      <c r="D19" s="148" t="s">
        <v>83</v>
      </c>
      <c r="E19" s="106" t="s">
        <v>83</v>
      </c>
      <c r="F19" s="109" t="s">
        <v>83</v>
      </c>
      <c r="G19" s="108" t="s">
        <v>83</v>
      </c>
      <c r="H19" s="106" t="s">
        <v>83</v>
      </c>
      <c r="I19" s="109" t="s">
        <v>83</v>
      </c>
      <c r="J19" s="165">
        <v>28</v>
      </c>
      <c r="K19" s="106">
        <v>125</v>
      </c>
      <c r="L19" s="109">
        <f t="shared" si="0"/>
        <v>3500</v>
      </c>
      <c r="M19" s="110"/>
      <c r="N19" s="108" t="s">
        <v>83</v>
      </c>
      <c r="O19" s="106" t="s">
        <v>83</v>
      </c>
      <c r="P19" s="109" t="s">
        <v>83</v>
      </c>
      <c r="Q19" s="101"/>
      <c r="R19" s="117"/>
      <c r="S19" s="101"/>
      <c r="T19" s="115"/>
      <c r="U19" s="103"/>
    </row>
    <row r="20" spans="1:21" ht="15" customHeight="1" thickBot="1" x14ac:dyDescent="0.3">
      <c r="A20" s="125" t="s">
        <v>108</v>
      </c>
      <c r="B20" s="267"/>
      <c r="C20" s="270"/>
      <c r="D20" s="168" t="s">
        <v>83</v>
      </c>
      <c r="E20" s="127" t="s">
        <v>83</v>
      </c>
      <c r="F20" s="131" t="s">
        <v>83</v>
      </c>
      <c r="G20" s="130" t="s">
        <v>83</v>
      </c>
      <c r="H20" s="127" t="s">
        <v>83</v>
      </c>
      <c r="I20" s="131" t="s">
        <v>83</v>
      </c>
      <c r="J20" s="169">
        <f>SUM(J15:J19)</f>
        <v>200</v>
      </c>
      <c r="K20" s="127">
        <v>125</v>
      </c>
      <c r="L20" s="131">
        <f>SUM(L15:L19)</f>
        <v>25000</v>
      </c>
      <c r="M20" s="132">
        <f>L20</f>
        <v>25000</v>
      </c>
      <c r="N20" s="130" t="s">
        <v>83</v>
      </c>
      <c r="O20" s="127" t="s">
        <v>83</v>
      </c>
      <c r="P20" s="131" t="s">
        <v>83</v>
      </c>
      <c r="Q20" s="135">
        <f>'[1]Simple Budget'!F6+'[1]Simple Budget'!G6+'[1]Simple Budget'!H6</f>
        <v>18750</v>
      </c>
      <c r="R20" s="135">
        <f>SUM(R15:R19)</f>
        <v>13057</v>
      </c>
      <c r="S20" s="170">
        <f>SUM(S15:S19)</f>
        <v>0</v>
      </c>
      <c r="T20" s="171"/>
      <c r="U20" s="128">
        <f>SUM(Q20:S20)</f>
        <v>31807</v>
      </c>
    </row>
    <row r="21" spans="1:21" ht="15" customHeight="1" thickBot="1" x14ac:dyDescent="0.3">
      <c r="A21" s="172" t="s">
        <v>68</v>
      </c>
      <c r="B21" s="173"/>
      <c r="C21" s="173"/>
      <c r="D21" s="174" t="s">
        <v>109</v>
      </c>
      <c r="E21" s="175">
        <v>0.1</v>
      </c>
      <c r="F21" s="176">
        <f>(M9+M13+M20)*0.1</f>
        <v>8950</v>
      </c>
      <c r="G21" s="177"/>
      <c r="H21" s="178"/>
      <c r="I21" s="179"/>
      <c r="J21" s="180"/>
      <c r="K21" s="178"/>
      <c r="L21" s="179"/>
      <c r="M21" s="181">
        <f>(M9+M13+M20)*0.1</f>
        <v>8950</v>
      </c>
      <c r="N21" s="182"/>
      <c r="O21" s="181"/>
      <c r="P21" s="183"/>
      <c r="Q21" s="100">
        <f>'[1]Simple Budget'!F8+'[1]Simple Budget'!G8+'[1]Simple Budget'!H8</f>
        <v>6712.75</v>
      </c>
      <c r="R21" s="100"/>
      <c r="S21" s="184"/>
      <c r="T21" s="185"/>
      <c r="U21" s="186">
        <f>Q21</f>
        <v>6712.75</v>
      </c>
    </row>
    <row r="22" spans="1:21" ht="15" customHeight="1" x14ac:dyDescent="0.25">
      <c r="A22" s="187" t="s">
        <v>110</v>
      </c>
      <c r="B22" s="188"/>
      <c r="C22" s="188"/>
      <c r="D22" s="189"/>
      <c r="E22" s="190"/>
      <c r="F22" s="191">
        <f>F9+F21</f>
        <v>31550</v>
      </c>
      <c r="G22" s="192"/>
      <c r="H22" s="190"/>
      <c r="I22" s="191">
        <f>I9</f>
        <v>12150</v>
      </c>
      <c r="J22" s="192"/>
      <c r="K22" s="190"/>
      <c r="L22" s="191">
        <f>L13+L20</f>
        <v>54750</v>
      </c>
      <c r="M22" s="193">
        <f>SUM(M9:M21)</f>
        <v>98450</v>
      </c>
      <c r="N22" s="194"/>
      <c r="O22" s="190"/>
      <c r="P22" s="191">
        <f>P9+P13</f>
        <v>23955.919999999998</v>
      </c>
      <c r="Q22" s="195">
        <f>Q9+Q13+Q20+Q21</f>
        <v>73837.75</v>
      </c>
      <c r="R22" s="195">
        <f>R9+R13+R20</f>
        <v>24657</v>
      </c>
      <c r="S22" s="195">
        <f>S9+S13</f>
        <v>23955.919999999998</v>
      </c>
      <c r="T22" s="196"/>
      <c r="U22" s="197">
        <f>U9+U13+U20+U21</f>
        <v>122450.67</v>
      </c>
    </row>
    <row r="23" spans="1:21" ht="15" customHeight="1" x14ac:dyDescent="0.25">
      <c r="A23" s="255" t="s">
        <v>111</v>
      </c>
      <c r="B23" s="255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</row>
    <row r="24" spans="1:21" ht="15" customHeight="1" x14ac:dyDescent="0.25">
      <c r="A24" s="255" t="s">
        <v>112</v>
      </c>
      <c r="B24" s="255"/>
      <c r="C24" s="255"/>
      <c r="D24" s="255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</row>
    <row r="28" spans="1:21" ht="15" customHeight="1" x14ac:dyDescent="0.25">
      <c r="R28" s="198"/>
    </row>
  </sheetData>
  <mergeCells count="12">
    <mergeCell ref="A24:U24"/>
    <mergeCell ref="A23:U23"/>
    <mergeCell ref="D2:F2"/>
    <mergeCell ref="G2:I2"/>
    <mergeCell ref="J2:L2"/>
    <mergeCell ref="N2:P2"/>
    <mergeCell ref="B4:B9"/>
    <mergeCell ref="C4:C9"/>
    <mergeCell ref="B10:B13"/>
    <mergeCell ref="C10:C13"/>
    <mergeCell ref="B14:B20"/>
    <mergeCell ref="C14:C2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K44"/>
  <sheetViews>
    <sheetView topLeftCell="A7" workbookViewId="0">
      <selection activeCell="K19" sqref="K19"/>
    </sheetView>
  </sheetViews>
  <sheetFormatPr defaultColWidth="9.140625" defaultRowHeight="15" x14ac:dyDescent="0.25"/>
  <cols>
    <col min="1" max="1" width="31.7109375" style="18" customWidth="1"/>
    <col min="2" max="2" width="25.28515625" style="15" bestFit="1" customWidth="1"/>
    <col min="3" max="3" width="10.42578125" style="15" customWidth="1"/>
    <col min="4" max="4" width="10.5703125" style="15" customWidth="1"/>
    <col min="5" max="5" width="12.28515625" style="15" customWidth="1"/>
    <col min="6" max="6" width="11.7109375" style="15" customWidth="1"/>
    <col min="7" max="7" width="10.7109375" style="15" customWidth="1"/>
    <col min="8" max="8" width="11" style="15" customWidth="1"/>
    <col min="9" max="9" width="12.28515625" style="15" customWidth="1"/>
    <col min="10" max="10" width="9.5703125" style="15" customWidth="1"/>
    <col min="11" max="11" width="12.5703125" style="15" customWidth="1"/>
    <col min="12" max="13" width="11.7109375" style="15" customWidth="1"/>
    <col min="14" max="14" width="14.5703125" style="15" customWidth="1"/>
    <col min="15" max="15" width="12.42578125" style="15" customWidth="1"/>
    <col min="16" max="141" width="9.140625" style="39"/>
    <col min="142" max="16384" width="9.140625" style="15"/>
  </cols>
  <sheetData>
    <row r="1" spans="1:141" ht="59.25" customHeight="1" x14ac:dyDescent="0.2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</row>
    <row r="2" spans="1:141" ht="18" customHeight="1" x14ac:dyDescent="0.25">
      <c r="A2" s="274" t="s">
        <v>0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</row>
    <row r="3" spans="1:141" ht="15.75" customHeight="1" x14ac:dyDescent="0.25">
      <c r="A3" s="275" t="s">
        <v>58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</row>
    <row r="4" spans="1:141" ht="15.75" customHeight="1" x14ac:dyDescent="0.25">
      <c r="A4" s="275" t="s">
        <v>45</v>
      </c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</row>
    <row r="5" spans="1:141" x14ac:dyDescent="0.25">
      <c r="A5" s="16" t="s">
        <v>54</v>
      </c>
      <c r="B5" s="16"/>
      <c r="C5" s="17"/>
      <c r="D5" s="17"/>
      <c r="E5" s="17"/>
      <c r="F5" s="17"/>
      <c r="G5" s="17"/>
    </row>
    <row r="6" spans="1:141" ht="15" customHeight="1" x14ac:dyDescent="0.25">
      <c r="A6" s="16" t="s">
        <v>4</v>
      </c>
      <c r="B6" s="16"/>
      <c r="C6" s="17"/>
      <c r="D6" s="17"/>
      <c r="E6" s="17"/>
      <c r="F6" s="17"/>
      <c r="G6" s="17"/>
    </row>
    <row r="7" spans="1:141" ht="15" customHeight="1" x14ac:dyDescent="0.25">
      <c r="A7" s="16" t="s">
        <v>3</v>
      </c>
      <c r="B7" s="16"/>
      <c r="C7" s="17"/>
      <c r="D7" s="17"/>
      <c r="E7" s="17"/>
      <c r="F7" s="17"/>
      <c r="G7" s="17"/>
    </row>
    <row r="8" spans="1:141" ht="11.25" customHeight="1" x14ac:dyDescent="0.25"/>
    <row r="9" spans="1:141" s="38" customFormat="1" ht="18.75" x14ac:dyDescent="0.3">
      <c r="A9" s="63" t="s">
        <v>48</v>
      </c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60"/>
      <c r="BC9" s="60"/>
      <c r="BD9" s="60"/>
      <c r="BE9" s="60"/>
      <c r="BF9" s="60"/>
      <c r="BG9" s="60"/>
      <c r="BH9" s="60"/>
      <c r="BI9" s="60"/>
      <c r="BJ9" s="60"/>
      <c r="BK9" s="60"/>
      <c r="BL9" s="60"/>
      <c r="BM9" s="60"/>
      <c r="BN9" s="60"/>
      <c r="BO9" s="60"/>
      <c r="BP9" s="60"/>
      <c r="BQ9" s="60"/>
      <c r="BR9" s="60"/>
      <c r="BS9" s="60"/>
      <c r="BT9" s="60"/>
      <c r="BU9" s="60"/>
      <c r="BV9" s="60"/>
      <c r="BW9" s="60"/>
      <c r="BX9" s="60"/>
      <c r="BY9" s="60"/>
      <c r="BZ9" s="60"/>
      <c r="CA9" s="60"/>
      <c r="CB9" s="60"/>
      <c r="CC9" s="60"/>
      <c r="CD9" s="60"/>
      <c r="CE9" s="60"/>
      <c r="CF9" s="60"/>
      <c r="CG9" s="60"/>
      <c r="CH9" s="60"/>
      <c r="CI9" s="60"/>
      <c r="CJ9" s="60"/>
      <c r="CK9" s="60"/>
      <c r="CL9" s="60"/>
      <c r="CM9" s="60"/>
      <c r="CN9" s="60"/>
      <c r="CO9" s="60"/>
      <c r="CP9" s="60"/>
      <c r="CQ9" s="60"/>
      <c r="CR9" s="60"/>
      <c r="CS9" s="60"/>
      <c r="CT9" s="60"/>
      <c r="CU9" s="60"/>
      <c r="CV9" s="60"/>
      <c r="CW9" s="60"/>
      <c r="CX9" s="60"/>
      <c r="CY9" s="60"/>
      <c r="CZ9" s="60"/>
      <c r="DA9" s="60"/>
      <c r="DB9" s="60"/>
      <c r="DC9" s="60"/>
      <c r="DD9" s="60"/>
      <c r="DE9" s="60"/>
      <c r="DF9" s="60"/>
      <c r="DG9" s="60"/>
      <c r="DH9" s="60"/>
      <c r="DI9" s="60"/>
      <c r="DJ9" s="60"/>
      <c r="DK9" s="60"/>
      <c r="DL9" s="60"/>
      <c r="DM9" s="60"/>
      <c r="DN9" s="60"/>
      <c r="DO9" s="60"/>
      <c r="DP9" s="60"/>
      <c r="DQ9" s="60"/>
      <c r="DR9" s="60"/>
      <c r="DS9" s="60"/>
      <c r="DT9" s="60"/>
      <c r="DU9" s="60"/>
      <c r="DV9" s="60"/>
      <c r="DW9" s="60"/>
      <c r="DX9" s="60"/>
      <c r="DY9" s="60"/>
      <c r="DZ9" s="60"/>
      <c r="EA9" s="60"/>
      <c r="EB9" s="60"/>
      <c r="EC9" s="60"/>
      <c r="ED9" s="60"/>
      <c r="EE9" s="60"/>
      <c r="EF9" s="60"/>
      <c r="EG9" s="60"/>
      <c r="EH9" s="60"/>
      <c r="EI9" s="60"/>
      <c r="EJ9" s="60"/>
      <c r="EK9" s="60"/>
    </row>
    <row r="10" spans="1:141" ht="11.25" customHeight="1" x14ac:dyDescent="0.25"/>
    <row r="11" spans="1:141" x14ac:dyDescent="0.25">
      <c r="A11" s="19" t="s">
        <v>20</v>
      </c>
      <c r="B11" s="19"/>
      <c r="C11" s="19"/>
      <c r="D11" s="19"/>
      <c r="E11" s="19"/>
      <c r="F11" s="276"/>
      <c r="G11" s="20"/>
      <c r="H11" s="21"/>
      <c r="I11" s="21"/>
      <c r="J11" s="277"/>
      <c r="K11" s="21"/>
      <c r="L11" s="21"/>
      <c r="M11" s="21"/>
      <c r="N11" s="21"/>
      <c r="O11" s="277"/>
    </row>
    <row r="12" spans="1:141" ht="30.75" customHeight="1" x14ac:dyDescent="0.25">
      <c r="A12" s="22" t="s">
        <v>8</v>
      </c>
      <c r="B12" s="61" t="s">
        <v>9</v>
      </c>
      <c r="C12" s="65" t="s">
        <v>21</v>
      </c>
      <c r="D12" s="65" t="s">
        <v>22</v>
      </c>
      <c r="E12" s="65" t="s">
        <v>23</v>
      </c>
      <c r="F12" s="276"/>
      <c r="G12" s="64" t="s">
        <v>10</v>
      </c>
      <c r="H12" s="65" t="s">
        <v>11</v>
      </c>
      <c r="I12" s="65" t="s">
        <v>23</v>
      </c>
      <c r="J12" s="277"/>
      <c r="K12" s="61" t="s">
        <v>2</v>
      </c>
      <c r="L12" s="62" t="s">
        <v>60</v>
      </c>
      <c r="M12" s="62" t="s">
        <v>61</v>
      </c>
      <c r="N12" s="62" t="s">
        <v>50</v>
      </c>
      <c r="O12" s="277"/>
    </row>
    <row r="13" spans="1:141" x14ac:dyDescent="0.25">
      <c r="A13" s="23" t="s">
        <v>12</v>
      </c>
      <c r="B13" s="21"/>
      <c r="C13" s="21"/>
      <c r="D13" s="21"/>
      <c r="E13" s="21"/>
      <c r="F13" s="276"/>
      <c r="G13" s="20"/>
      <c r="H13" s="21"/>
      <c r="I13" s="21"/>
      <c r="J13" s="277"/>
      <c r="K13" s="21"/>
      <c r="L13" s="21"/>
      <c r="M13" s="21"/>
      <c r="N13" s="21"/>
      <c r="O13" s="277"/>
    </row>
    <row r="14" spans="1:141" x14ac:dyDescent="0.25">
      <c r="A14" s="15"/>
      <c r="B14" s="15" t="s">
        <v>13</v>
      </c>
      <c r="C14" s="24"/>
      <c r="E14" s="24">
        <f t="shared" ref="E14:E16" si="0">C14*D14</f>
        <v>0</v>
      </c>
      <c r="F14" s="276"/>
      <c r="G14" s="25">
        <v>50</v>
      </c>
      <c r="H14" s="26">
        <v>20</v>
      </c>
      <c r="I14" s="24">
        <f>G14*H14</f>
        <v>1000</v>
      </c>
      <c r="J14" s="277"/>
      <c r="K14" s="24">
        <f>SUM(E14+I14)</f>
        <v>1000</v>
      </c>
      <c r="L14" s="24">
        <f>K14*0.25</f>
        <v>250</v>
      </c>
      <c r="M14" s="24"/>
      <c r="N14" s="24">
        <f>K14-L14-M14</f>
        <v>750</v>
      </c>
      <c r="O14" s="277"/>
    </row>
    <row r="15" spans="1:141" x14ac:dyDescent="0.25">
      <c r="A15" s="15"/>
      <c r="B15" s="15" t="s">
        <v>14</v>
      </c>
      <c r="C15" s="24"/>
      <c r="E15" s="24">
        <f t="shared" si="0"/>
        <v>0</v>
      </c>
      <c r="F15" s="276"/>
      <c r="G15" s="25">
        <v>15</v>
      </c>
      <c r="H15" s="26">
        <v>20</v>
      </c>
      <c r="I15" s="24">
        <f>G15*H15</f>
        <v>300</v>
      </c>
      <c r="J15" s="277"/>
      <c r="K15" s="24">
        <f>SUM(E15+I15)</f>
        <v>300</v>
      </c>
      <c r="L15" s="24">
        <f t="shared" ref="L15:L17" si="1">K15*0.25</f>
        <v>75</v>
      </c>
      <c r="M15" s="24"/>
      <c r="N15" s="24">
        <f t="shared" ref="N15:N17" si="2">K15-L15-M15</f>
        <v>225</v>
      </c>
      <c r="O15" s="277"/>
    </row>
    <row r="16" spans="1:141" x14ac:dyDescent="0.25">
      <c r="A16" s="15"/>
      <c r="B16" s="15" t="s">
        <v>15</v>
      </c>
      <c r="C16" s="24"/>
      <c r="E16" s="24">
        <f t="shared" si="0"/>
        <v>0</v>
      </c>
      <c r="F16" s="276"/>
      <c r="G16" s="25">
        <v>0.5</v>
      </c>
      <c r="H16" s="26">
        <v>20</v>
      </c>
      <c r="I16" s="24">
        <f>G16*H16</f>
        <v>10</v>
      </c>
      <c r="J16" s="277"/>
      <c r="K16" s="24">
        <f>SUM(E16+I16)</f>
        <v>10</v>
      </c>
      <c r="L16" s="24">
        <f t="shared" si="1"/>
        <v>2.5</v>
      </c>
      <c r="M16" s="24"/>
      <c r="N16" s="24">
        <f t="shared" si="2"/>
        <v>7.5</v>
      </c>
      <c r="O16" s="277"/>
    </row>
    <row r="17" spans="1:15" x14ac:dyDescent="0.25">
      <c r="A17" s="15"/>
      <c r="B17" s="15" t="s">
        <v>16</v>
      </c>
      <c r="C17" s="24">
        <v>40</v>
      </c>
      <c r="D17" s="15">
        <v>10</v>
      </c>
      <c r="E17" s="24">
        <f>C17*D17</f>
        <v>400</v>
      </c>
      <c r="F17" s="276"/>
      <c r="G17" s="25"/>
      <c r="H17" s="26"/>
      <c r="I17" s="24"/>
      <c r="J17" s="277"/>
      <c r="K17" s="24">
        <f>SUM(E17+I17)</f>
        <v>400</v>
      </c>
      <c r="L17" s="24">
        <f t="shared" si="1"/>
        <v>100</v>
      </c>
      <c r="M17" s="24"/>
      <c r="N17" s="24">
        <f t="shared" si="2"/>
        <v>300</v>
      </c>
      <c r="O17" s="277"/>
    </row>
    <row r="18" spans="1:15" x14ac:dyDescent="0.25">
      <c r="A18" s="23" t="s">
        <v>17</v>
      </c>
      <c r="B18" s="21"/>
      <c r="C18" s="27"/>
      <c r="D18" s="21"/>
      <c r="E18" s="27"/>
      <c r="F18" s="276"/>
      <c r="G18" s="28"/>
      <c r="H18" s="29"/>
      <c r="I18" s="21"/>
      <c r="J18" s="277"/>
      <c r="K18" s="21"/>
      <c r="L18" s="21"/>
      <c r="M18" s="21"/>
      <c r="N18" s="21"/>
      <c r="O18" s="277"/>
    </row>
    <row r="19" spans="1:15" x14ac:dyDescent="0.25">
      <c r="A19" s="15"/>
      <c r="B19" s="15" t="s">
        <v>18</v>
      </c>
      <c r="C19" s="24">
        <v>50</v>
      </c>
      <c r="D19" s="15">
        <v>100</v>
      </c>
      <c r="E19" s="24">
        <f>C19*D19</f>
        <v>5000</v>
      </c>
      <c r="F19" s="276"/>
      <c r="G19" s="25"/>
      <c r="H19" s="26"/>
      <c r="I19" s="24">
        <f t="shared" ref="I19:I24" si="3">G19*H19</f>
        <v>0</v>
      </c>
      <c r="J19" s="277"/>
      <c r="K19" s="24">
        <f t="shared" ref="K19:K24" si="4">SUM(E19+I19)</f>
        <v>5000</v>
      </c>
      <c r="O19" s="277"/>
    </row>
    <row r="20" spans="1:15" x14ac:dyDescent="0.25">
      <c r="A20" s="15"/>
      <c r="B20" s="15" t="s">
        <v>51</v>
      </c>
      <c r="C20" s="24">
        <v>50</v>
      </c>
      <c r="D20" s="15">
        <v>30</v>
      </c>
      <c r="E20" s="24">
        <f t="shared" ref="E20:E24" si="5">C20*D20</f>
        <v>1500</v>
      </c>
      <c r="F20" s="276"/>
      <c r="G20" s="25"/>
      <c r="H20" s="26"/>
      <c r="I20" s="24">
        <f t="shared" si="3"/>
        <v>0</v>
      </c>
      <c r="J20" s="277"/>
      <c r="K20" s="24">
        <f t="shared" si="4"/>
        <v>1500</v>
      </c>
      <c r="O20" s="277"/>
    </row>
    <row r="21" spans="1:15" x14ac:dyDescent="0.25">
      <c r="A21" s="15"/>
      <c r="B21" s="15" t="s">
        <v>52</v>
      </c>
      <c r="C21" s="24">
        <v>35</v>
      </c>
      <c r="D21" s="15">
        <v>20</v>
      </c>
      <c r="E21" s="24">
        <f t="shared" ref="E21" si="6">C21*D21</f>
        <v>700</v>
      </c>
      <c r="F21" s="276"/>
      <c r="G21" s="25"/>
      <c r="H21" s="26"/>
      <c r="I21" s="24">
        <f t="shared" ref="I21" si="7">G21*H21</f>
        <v>0</v>
      </c>
      <c r="J21" s="277"/>
      <c r="K21" s="24">
        <f t="shared" si="4"/>
        <v>700</v>
      </c>
      <c r="O21" s="277"/>
    </row>
    <row r="22" spans="1:15" ht="30" x14ac:dyDescent="0.25">
      <c r="A22" s="15"/>
      <c r="B22" s="30" t="s">
        <v>19</v>
      </c>
      <c r="C22" s="24"/>
      <c r="E22" s="24">
        <f t="shared" si="5"/>
        <v>0</v>
      </c>
      <c r="F22" s="276"/>
      <c r="G22" s="25">
        <v>5000</v>
      </c>
      <c r="H22" s="26">
        <v>1</v>
      </c>
      <c r="I22" s="24">
        <f>G22*H22</f>
        <v>5000</v>
      </c>
      <c r="J22" s="277"/>
      <c r="K22" s="24">
        <f t="shared" si="4"/>
        <v>5000</v>
      </c>
      <c r="O22" s="277"/>
    </row>
    <row r="23" spans="1:15" x14ac:dyDescent="0.25">
      <c r="A23" s="15"/>
      <c r="C23" s="24"/>
      <c r="E23" s="24">
        <f t="shared" si="5"/>
        <v>0</v>
      </c>
      <c r="F23" s="276"/>
      <c r="G23" s="25"/>
      <c r="H23" s="26"/>
      <c r="I23" s="24">
        <f t="shared" si="3"/>
        <v>0</v>
      </c>
      <c r="J23" s="277"/>
      <c r="K23" s="24">
        <f t="shared" si="4"/>
        <v>0</v>
      </c>
      <c r="O23" s="277"/>
    </row>
    <row r="24" spans="1:15" x14ac:dyDescent="0.25">
      <c r="A24" s="15"/>
      <c r="C24" s="24"/>
      <c r="E24" s="24">
        <f t="shared" si="5"/>
        <v>0</v>
      </c>
      <c r="F24" s="276"/>
      <c r="G24" s="25"/>
      <c r="H24" s="26"/>
      <c r="I24" s="24">
        <f t="shared" si="3"/>
        <v>0</v>
      </c>
      <c r="J24" s="277"/>
      <c r="K24" s="24">
        <f t="shared" si="4"/>
        <v>0</v>
      </c>
      <c r="O24" s="277"/>
    </row>
    <row r="25" spans="1:15" x14ac:dyDescent="0.25">
      <c r="A25" s="59" t="s">
        <v>43</v>
      </c>
      <c r="B25" s="59"/>
      <c r="C25" s="59"/>
      <c r="D25" s="59"/>
      <c r="E25" s="59"/>
      <c r="F25" s="59"/>
      <c r="G25" s="59"/>
      <c r="H25" s="59"/>
      <c r="I25" s="31"/>
      <c r="J25" s="277"/>
      <c r="K25" s="32">
        <f>SUM(K14:K24)</f>
        <v>13910</v>
      </c>
      <c r="O25" s="277"/>
    </row>
    <row r="26" spans="1:15" x14ac:dyDescent="0.25">
      <c r="A26" s="34" t="s">
        <v>44</v>
      </c>
      <c r="B26" s="36"/>
      <c r="C26" s="36"/>
      <c r="D26" s="36"/>
      <c r="E26" s="36"/>
      <c r="F26" s="36"/>
      <c r="G26" s="71"/>
      <c r="H26" s="37"/>
      <c r="I26" s="70"/>
      <c r="J26" s="35"/>
      <c r="K26" s="32">
        <f>H36</f>
        <v>2469</v>
      </c>
      <c r="L26" s="35"/>
      <c r="M26" s="35"/>
      <c r="N26" s="35"/>
      <c r="O26" s="33"/>
    </row>
    <row r="27" spans="1:15" x14ac:dyDescent="0.25">
      <c r="A27" s="19" t="s">
        <v>53</v>
      </c>
      <c r="B27" s="21"/>
      <c r="C27" s="27"/>
      <c r="D27" s="27"/>
      <c r="E27" s="27"/>
      <c r="F27" s="21"/>
      <c r="G27" s="68"/>
      <c r="H27" s="28"/>
      <c r="I27" s="29"/>
      <c r="J27" s="29"/>
      <c r="K27" s="72">
        <f>SUM(K25:K26)</f>
        <v>16379</v>
      </c>
      <c r="L27" s="29"/>
      <c r="M27" s="29"/>
      <c r="N27" s="29"/>
      <c r="O27" s="33"/>
    </row>
    <row r="28" spans="1:15" x14ac:dyDescent="0.25">
      <c r="A28" s="46"/>
      <c r="B28" s="47"/>
      <c r="C28" s="47"/>
      <c r="D28" s="47"/>
      <c r="E28" s="47"/>
      <c r="F28" s="47"/>
      <c r="G28" s="47"/>
      <c r="H28" s="47"/>
    </row>
    <row r="29" spans="1:15" ht="16.5" x14ac:dyDescent="0.25">
      <c r="A29" s="51" t="s">
        <v>26</v>
      </c>
      <c r="B29" s="51"/>
      <c r="C29" s="51"/>
      <c r="D29" s="51"/>
      <c r="E29" s="51"/>
      <c r="F29" s="51"/>
      <c r="G29" s="51"/>
      <c r="H29" s="51"/>
    </row>
    <row r="30" spans="1:15" ht="48" x14ac:dyDescent="0.25">
      <c r="A30" s="49" t="s">
        <v>27</v>
      </c>
      <c r="B30" s="40" t="s">
        <v>28</v>
      </c>
      <c r="C30" s="40" t="s">
        <v>29</v>
      </c>
      <c r="D30" s="40" t="s">
        <v>30</v>
      </c>
      <c r="E30" s="40" t="s">
        <v>31</v>
      </c>
      <c r="F30" s="40" t="s">
        <v>32</v>
      </c>
      <c r="G30" s="40" t="s">
        <v>33</v>
      </c>
      <c r="H30" s="52" t="s">
        <v>34</v>
      </c>
    </row>
    <row r="31" spans="1:15" x14ac:dyDescent="0.25">
      <c r="A31" s="49" t="s">
        <v>35</v>
      </c>
      <c r="B31" s="40" t="s">
        <v>36</v>
      </c>
      <c r="C31" s="40" t="s">
        <v>36</v>
      </c>
      <c r="D31" s="40" t="s">
        <v>24</v>
      </c>
      <c r="E31" s="40" t="s">
        <v>37</v>
      </c>
      <c r="F31" s="40" t="s">
        <v>24</v>
      </c>
      <c r="G31" s="40" t="s">
        <v>38</v>
      </c>
      <c r="H31" s="53"/>
    </row>
    <row r="32" spans="1:15" x14ac:dyDescent="0.25">
      <c r="A32" s="49" t="s">
        <v>39</v>
      </c>
      <c r="B32" s="41">
        <v>0.1</v>
      </c>
      <c r="C32" s="41">
        <v>0.5</v>
      </c>
      <c r="D32" s="42"/>
      <c r="E32" s="42">
        <v>100</v>
      </c>
      <c r="F32" s="42"/>
      <c r="G32" s="43">
        <v>0.53500000000000003</v>
      </c>
      <c r="H32" s="53"/>
    </row>
    <row r="33" spans="1:15" x14ac:dyDescent="0.25">
      <c r="A33" s="49" t="s">
        <v>40</v>
      </c>
      <c r="B33" s="44">
        <v>150</v>
      </c>
      <c r="C33" s="44">
        <v>100</v>
      </c>
      <c r="D33" s="45"/>
      <c r="E33" s="44">
        <v>2</v>
      </c>
      <c r="F33" s="45"/>
      <c r="G33" s="44">
        <v>400</v>
      </c>
      <c r="H33" s="54">
        <f>($B$32*B33)+($C$32*C33)+D33+($E$32*E33)+F33+($G$32*G33)</f>
        <v>479</v>
      </c>
    </row>
    <row r="34" spans="1:15" ht="24" x14ac:dyDescent="0.25">
      <c r="A34" s="49" t="s">
        <v>25</v>
      </c>
      <c r="B34" s="44">
        <v>150</v>
      </c>
      <c r="C34" s="44">
        <v>150</v>
      </c>
      <c r="D34" s="45">
        <v>1900</v>
      </c>
      <c r="E34" s="44">
        <v>0</v>
      </c>
      <c r="F34" s="45"/>
      <c r="G34" s="44">
        <v>0</v>
      </c>
      <c r="H34" s="54">
        <f t="shared" ref="H34" si="8">($B$32*B34)+($C$32*C34)+D34+($E$32*E34)+F34+($G$32*G34)</f>
        <v>1990</v>
      </c>
    </row>
    <row r="35" spans="1:15" x14ac:dyDescent="0.25">
      <c r="A35" s="50" t="s">
        <v>41</v>
      </c>
      <c r="B35" s="48">
        <f t="shared" ref="B35:G35" si="9">SUM(B33:B34)</f>
        <v>300</v>
      </c>
      <c r="C35" s="48">
        <f t="shared" si="9"/>
        <v>250</v>
      </c>
      <c r="D35" s="48">
        <f t="shared" si="9"/>
        <v>1900</v>
      </c>
      <c r="E35" s="48">
        <f t="shared" si="9"/>
        <v>2</v>
      </c>
      <c r="F35" s="48">
        <f t="shared" si="9"/>
        <v>0</v>
      </c>
      <c r="G35" s="48">
        <f t="shared" si="9"/>
        <v>400</v>
      </c>
      <c r="H35" s="55"/>
      <c r="I35" s="69"/>
    </row>
    <row r="36" spans="1:15" x14ac:dyDescent="0.25">
      <c r="A36" s="57" t="s">
        <v>42</v>
      </c>
      <c r="B36" s="58">
        <f>B35*B32</f>
        <v>30</v>
      </c>
      <c r="C36" s="58">
        <f>C32*C35</f>
        <v>125</v>
      </c>
      <c r="D36" s="58">
        <f>SUM(D33:D34)</f>
        <v>1900</v>
      </c>
      <c r="E36" s="58">
        <f>E35*$E$32</f>
        <v>200</v>
      </c>
      <c r="F36" s="58">
        <f>SUM(F33:F34)</f>
        <v>0</v>
      </c>
      <c r="G36" s="58">
        <f>G35*G32</f>
        <v>214</v>
      </c>
      <c r="H36" s="56">
        <f>SUM(B36:G36)</f>
        <v>2469</v>
      </c>
      <c r="I36" s="69"/>
    </row>
    <row r="37" spans="1:15" x14ac:dyDescent="0.25">
      <c r="A37" s="46"/>
      <c r="B37" s="47"/>
      <c r="C37" s="47"/>
      <c r="D37" s="47"/>
      <c r="E37" s="47"/>
      <c r="F37" s="47"/>
      <c r="G37" s="47"/>
      <c r="H37" s="47"/>
    </row>
    <row r="38" spans="1:15" x14ac:dyDescent="0.25">
      <c r="A38" s="46"/>
      <c r="B38" s="47"/>
      <c r="C38" s="47"/>
      <c r="D38" s="47"/>
      <c r="E38" s="47"/>
      <c r="F38" s="47"/>
      <c r="G38" s="47"/>
      <c r="H38" s="47"/>
    </row>
    <row r="39" spans="1:15" ht="23.25" x14ac:dyDescent="0.35">
      <c r="A39" s="66"/>
      <c r="B39" s="47"/>
      <c r="C39" s="47"/>
      <c r="D39" s="47"/>
      <c r="E39" s="47"/>
      <c r="F39" s="47"/>
      <c r="G39" s="47"/>
      <c r="H39" s="47"/>
    </row>
    <row r="40" spans="1:15" x14ac:dyDescent="0.25">
      <c r="A40" s="271"/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72"/>
      <c r="M40" s="272"/>
      <c r="N40" s="272"/>
      <c r="O40" s="272"/>
    </row>
    <row r="41" spans="1:15" ht="30" customHeight="1" x14ac:dyDescent="0.25">
      <c r="A41" s="272"/>
      <c r="B41" s="272"/>
      <c r="C41" s="272"/>
      <c r="D41" s="272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</row>
    <row r="42" spans="1:15" x14ac:dyDescent="0.25">
      <c r="A42" s="46"/>
      <c r="B42" s="47"/>
      <c r="C42" s="47"/>
      <c r="D42" s="47"/>
      <c r="E42" s="47"/>
      <c r="F42" s="47"/>
      <c r="G42" s="47"/>
      <c r="H42" s="47"/>
    </row>
    <row r="43" spans="1:15" ht="23.25" x14ac:dyDescent="0.35">
      <c r="A43" s="66"/>
      <c r="B43" s="47"/>
      <c r="C43" s="47"/>
      <c r="D43" s="47"/>
      <c r="E43" s="47"/>
      <c r="F43" s="47"/>
      <c r="G43" s="47"/>
      <c r="H43" s="47"/>
    </row>
    <row r="44" spans="1:15" x14ac:dyDescent="0.25">
      <c r="A44" s="46"/>
      <c r="B44" s="47"/>
      <c r="C44" s="47"/>
      <c r="D44" s="47"/>
      <c r="E44" s="47"/>
      <c r="F44" s="47"/>
      <c r="G44" s="47"/>
      <c r="H44" s="47"/>
    </row>
  </sheetData>
  <mergeCells count="8">
    <mergeCell ref="A40:O41"/>
    <mergeCell ref="A1:O1"/>
    <mergeCell ref="A2:O2"/>
    <mergeCell ref="A3:O3"/>
    <mergeCell ref="A4:O4"/>
    <mergeCell ref="F11:F24"/>
    <mergeCell ref="J11:J25"/>
    <mergeCell ref="O11:O25"/>
  </mergeCells>
  <pageMargins left="0.41" right="0.34" top="0.51" bottom="0.5" header="0.3" footer="0.3"/>
  <pageSetup scale="6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Simple Budget</vt:lpstr>
      <vt:lpstr>MSI Detailed Budget</vt:lpstr>
      <vt:lpstr>Detailed-Study</vt:lpstr>
      <vt:lpstr>'Detailed-Study'!Print_Area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godbout</dc:creator>
  <cp:lastModifiedBy>Mandy Eskelson</cp:lastModifiedBy>
  <cp:lastPrinted>2018-11-27T22:30:26Z</cp:lastPrinted>
  <dcterms:created xsi:type="dcterms:W3CDTF">2017-05-05T15:59:20Z</dcterms:created>
  <dcterms:modified xsi:type="dcterms:W3CDTF">2021-02-25T21:20:03Z</dcterms:modified>
</cp:coreProperties>
</file>