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Mandy Eskelson\Desktop\"/>
    </mc:Choice>
  </mc:AlternateContent>
  <xr:revisionPtr revIDLastSave="0" documentId="13_ncr:1_{CB3713A6-BDD2-4FFE-9577-EE5708F6AB16}" xr6:coauthVersionLast="45" xr6:coauthVersionMax="45" xr10:uidLastSave="{00000000-0000-0000-0000-000000000000}"/>
  <bookViews>
    <workbookView xWindow="-28920" yWindow="-10035" windowWidth="29040" windowHeight="15840" xr2:uid="{B91E6F0D-2C85-46CE-B6DD-308196AA13D2}"/>
  </bookViews>
  <sheets>
    <sheet name="Simple Budget" sheetId="2" r:id="rId1"/>
    <sheet name="Detailed Budget" sheetId="3" r:id="rId2"/>
    <sheet name="Matching Funds" sheetId="1" r:id="rId3"/>
    <sheet name="Schedule"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6" i="3" l="1"/>
  <c r="U12" i="3"/>
  <c r="U31" i="3" s="1"/>
  <c r="R15" i="3"/>
  <c r="T11" i="3"/>
  <c r="B31" i="1"/>
  <c r="T12" i="3"/>
  <c r="T30" i="3" l="1"/>
  <c r="J18" i="3"/>
  <c r="J19" i="3"/>
  <c r="J20" i="3"/>
  <c r="J21" i="3"/>
  <c r="J22" i="3"/>
  <c r="J23" i="3"/>
  <c r="J24" i="3"/>
  <c r="J25" i="3"/>
  <c r="J26" i="3"/>
  <c r="J27" i="3"/>
  <c r="J28" i="3"/>
  <c r="J29" i="3"/>
  <c r="L30" i="3"/>
  <c r="J30" i="3" l="1"/>
  <c r="W30" i="3"/>
  <c r="T16" i="3"/>
  <c r="P12" i="3"/>
  <c r="P16" i="3"/>
  <c r="R4" i="3"/>
  <c r="R9" i="3"/>
  <c r="R7" i="3"/>
  <c r="R10" i="3"/>
  <c r="R6" i="3"/>
  <c r="R11" i="3"/>
  <c r="R5" i="3"/>
  <c r="R14" i="3"/>
  <c r="R16" i="3" s="1"/>
  <c r="O12" i="3"/>
  <c r="O31" i="3" s="1"/>
  <c r="K16" i="3"/>
  <c r="J16" i="3"/>
  <c r="H12" i="3"/>
  <c r="G12" i="3"/>
  <c r="L15" i="3"/>
  <c r="L14" i="3"/>
  <c r="L16" i="3" s="1"/>
  <c r="L31" i="3" s="1"/>
  <c r="F11" i="3"/>
  <c r="D12" i="3"/>
  <c r="F10" i="3"/>
  <c r="F9" i="3"/>
  <c r="I7" i="3"/>
  <c r="I12" i="3" s="1"/>
  <c r="I31" i="3" s="1"/>
  <c r="F6" i="3"/>
  <c r="F5" i="3"/>
  <c r="I5" i="2"/>
  <c r="I7" i="2"/>
  <c r="I6" i="2"/>
  <c r="I4" i="2"/>
  <c r="H8" i="2"/>
  <c r="G8" i="2"/>
  <c r="F8" i="2"/>
  <c r="E8" i="2"/>
  <c r="F12" i="3" l="1"/>
  <c r="F31" i="3" s="1"/>
  <c r="S4" i="3" s="1"/>
  <c r="S12" i="3" s="1"/>
  <c r="W12" i="3" s="1"/>
  <c r="I8" i="2"/>
  <c r="W16" i="3"/>
  <c r="T31" i="3"/>
  <c r="R12" i="3"/>
  <c r="R31" i="3" s="1"/>
  <c r="B13" i="1"/>
  <c r="W31" i="3" l="1"/>
  <c r="S31" i="3"/>
  <c r="B5" i="1"/>
  <c r="B18" i="1"/>
  <c r="B17" i="1"/>
  <c r="B12" i="1"/>
  <c r="B11" i="1"/>
  <c r="B10" i="1"/>
  <c r="B19" i="1" s="1"/>
  <c r="B6" i="1" s="1"/>
  <c r="C6" i="1" s="1"/>
  <c r="B7" i="1" l="1"/>
  <c r="C5" i="1"/>
  <c r="C7" i="1" s="1"/>
</calcChain>
</file>

<file path=xl/sharedStrings.xml><?xml version="1.0" encoding="utf-8"?>
<sst xmlns="http://schemas.openxmlformats.org/spreadsheetml/2006/main" count="429" uniqueCount="114">
  <si>
    <t>Project Total</t>
  </si>
  <si>
    <t>Percentage of Project Total</t>
  </si>
  <si>
    <t>CWCB WRP</t>
  </si>
  <si>
    <t xml:space="preserve">SWBRT (CWCB) WSRF </t>
  </si>
  <si>
    <t>Total CWCB Fund Request</t>
  </si>
  <si>
    <t>Cash Match</t>
  </si>
  <si>
    <t>In-kind Match</t>
  </si>
  <si>
    <t>Cash + In-kind Total</t>
  </si>
  <si>
    <t>Amount</t>
  </si>
  <si>
    <t>Trout Unlimited Advising Services (160 hrs @ $50/hr)</t>
  </si>
  <si>
    <t>Steering Committee/Consultant Meetings (2 hrs x 28.02 CO volunteer rate = $56.04 x 15 pax = $840.60 x 6 meetings)</t>
  </si>
  <si>
    <t xml:space="preserve">Mileage for 6 Steering Committee Meetings ($0.58/mile) ranges $50-$150 </t>
  </si>
  <si>
    <t>Public meetings (2 hrs x 25.96 volunteer rate = $51.92 x 30 pax = $1,557.60 x 2 meetings)</t>
  </si>
  <si>
    <t>San Juan Conservation District Staff Time (57 hrs @ $35/hr)</t>
  </si>
  <si>
    <t>Natural Resources Conservation Service Staff Time (200 hrs @ $40/hr)</t>
  </si>
  <si>
    <t>Meeting Refreshments (Pagosa Brewing beverages $50 for 2 public meetings)</t>
  </si>
  <si>
    <t>CSU-Extension Office Facility Rental (2 public meetings at $350/day)</t>
  </si>
  <si>
    <t>Town Hall Facility Rental (6 meetings at $60/hr x 2 hrs)</t>
  </si>
  <si>
    <t>In-kind Total</t>
  </si>
  <si>
    <t>Status</t>
  </si>
  <si>
    <t>Mountain Studies Institute Staff Time</t>
  </si>
  <si>
    <t>Committed</t>
  </si>
  <si>
    <t>The Nature Conservancy</t>
  </si>
  <si>
    <t>Trout Unlimited</t>
  </si>
  <si>
    <t>Banded Peak Ranch</t>
  </si>
  <si>
    <t>San Juan Water Conservancy District</t>
  </si>
  <si>
    <t>Cash Match Total</t>
  </si>
  <si>
    <t>Task</t>
  </si>
  <si>
    <t>Description</t>
  </si>
  <si>
    <t>Other Funding Cash</t>
  </si>
  <si>
    <t>Other Funding In-Kind</t>
  </si>
  <si>
    <t>Total</t>
  </si>
  <si>
    <t>Coordination &amp; Stakeholder Engagement</t>
  </si>
  <si>
    <t>Agricultural Water Needs Analysis</t>
  </si>
  <si>
    <t>TOTAL</t>
  </si>
  <si>
    <t>Target Start Date</t>
  </si>
  <si>
    <t xml:space="preserve">CWCB Funds WSRF </t>
  </si>
  <si>
    <t>Grant Administration</t>
  </si>
  <si>
    <t>TOTALS</t>
  </si>
  <si>
    <t>CWCB Funds WRP</t>
  </si>
  <si>
    <t>Task 2 Total</t>
  </si>
  <si>
    <t>Task 3 Total</t>
  </si>
  <si>
    <t>Target End Date</t>
  </si>
  <si>
    <t>In-Kind Match</t>
  </si>
  <si>
    <t>Source of Matching Funds</t>
  </si>
  <si>
    <t>Task 1 Total</t>
  </si>
  <si>
    <t>Task 2: Agricultural Water Needs Analysis</t>
  </si>
  <si>
    <t>Subtask 1.4: Grant Administration</t>
  </si>
  <si>
    <t>Task 1: Coordination &amp; Stakeholder Engagement</t>
  </si>
  <si>
    <t>Subtask 1.1: Meeting Facilitation, Project Management</t>
  </si>
  <si>
    <t>Posters</t>
  </si>
  <si>
    <t>Subtask 2.1: Data Review, Inventory, Prioritize Projects</t>
  </si>
  <si>
    <t>Subtask 3.1: Consultant Team &amp; Stakeholder Meetings</t>
  </si>
  <si>
    <t>Subtask 3.2: Final Presentation</t>
  </si>
  <si>
    <t>Subtask 3.3: Project Coordination</t>
  </si>
  <si>
    <t>Subtask 3.4: Travel</t>
  </si>
  <si>
    <t>Subtask 3.5: Kickoff Meeting</t>
  </si>
  <si>
    <t>Subtask 3.6: Stakeholder Engagement Plan Assistance</t>
  </si>
  <si>
    <t>Subtask 3.7: Review Existing Data</t>
  </si>
  <si>
    <t>Subtask 3.8: Characterize &amp; Model Hydrological Regimes</t>
  </si>
  <si>
    <t>Subtask 3.9: Characterize Ecological Integrity</t>
  </si>
  <si>
    <t>Subtask 3.10: Explore Water/Forest Health Nexus</t>
  </si>
  <si>
    <t>Subtask 3.11: Characterize Recreational Uses</t>
  </si>
  <si>
    <t>Subtask 3.12: Identify Priority Management Issues</t>
  </si>
  <si>
    <t>-</t>
  </si>
  <si>
    <t xml:space="preserve">In-Kind Hours </t>
  </si>
  <si>
    <t>Meeting Supplies</t>
  </si>
  <si>
    <t>varies</t>
  </si>
  <si>
    <t>San Juan Water Conservancy District (cash), CSU-Extension Office (in-kind)</t>
  </si>
  <si>
    <t>Trout Unlimited (cash), public volunteer (in-kind)</t>
  </si>
  <si>
    <t>The Nature Conservancy (cash), WEP Steering Commitee (in-kind)</t>
  </si>
  <si>
    <t>Mountain Studies Institute (cash), Trout Unlimited (in-kind)</t>
  </si>
  <si>
    <t>Banded Peak Ranch (partial, cash), Archuleta County (partial cash), Pagosa Brewing (in-kind)</t>
  </si>
  <si>
    <t>Pagosa Tourism Board (cash), Town of Pagosa Springs (in-kind)</t>
  </si>
  <si>
    <t>Archuleta County Board of County Commissioners (partial, cash)</t>
  </si>
  <si>
    <t>Southwestern Water Conservation District (cash)</t>
  </si>
  <si>
    <t>Combined CWCB Funds</t>
  </si>
  <si>
    <t>Rate</t>
  </si>
  <si>
    <t>Unit</t>
  </si>
  <si>
    <t xml:space="preserve">Subtask 1.2: Coordination, Stakeholder Engagement </t>
  </si>
  <si>
    <t>Subtask 1.3: Community Outreach, Project Support</t>
  </si>
  <si>
    <t>Subtask 2.2: Data Access, Inventory Oversight</t>
  </si>
  <si>
    <t>Archuleta County Board of County Commissioners</t>
  </si>
  <si>
    <t>Upper San Juan Basin Integrated Water Management Plan, Phase II: Budget and Timeline</t>
  </si>
  <si>
    <t>Technical Analysis + Modeling</t>
  </si>
  <si>
    <t>Task 3: Technical Analysis &amp; Modeling</t>
  </si>
  <si>
    <t>Town of Pagosa Springs Tourism Board</t>
  </si>
  <si>
    <t>Town of Pagosa Springs*</t>
  </si>
  <si>
    <t>Town of Pagosa Springs (cash), WEP Steering Committee (in-kind)</t>
  </si>
  <si>
    <t>Travel</t>
  </si>
  <si>
    <t>Banded Peak Ranch (partial, cash), San Juan Conservation District (in-kind)</t>
  </si>
  <si>
    <t>National Resources Conservation Service/San Juan Conservation District (in-kind)</t>
  </si>
  <si>
    <t>subtotal</t>
  </si>
  <si>
    <t xml:space="preserve">SCHEDULE  </t>
  </si>
  <si>
    <t>The first month will be spent gathering available assessment resources (i.e. data, reports, models, community surveys, etc.).  Field work and lab analysis will be conducted for 7 months to develop models, maps, and identify priority areas.   Meetings (in person or remote) between the consultants and project management team (MSI, TU, WW) will occur monthly for the duration of the project scope.  The Steering Committee established in Phase I will be actively engaged in the process, with a total of 6 meetings with the committee, consultants, and project management team during Phase II.  Public stakeholder meetings will be convened 2 times to allow community feedback into initial findings and developing subsequent planning objectives and project options (expressed in the schedule below).</t>
  </si>
  <si>
    <t>Table 1.6: Schedule, Phase II</t>
  </si>
  <si>
    <t>Tasks</t>
  </si>
  <si>
    <t>Month (After Contract Initiation)</t>
  </si>
  <si>
    <t>Total # of Meetings</t>
  </si>
  <si>
    <t>Data Review + Conduct Analysis</t>
  </si>
  <si>
    <t>X</t>
  </si>
  <si>
    <t>Assessment Development</t>
  </si>
  <si>
    <t>Project Management Team/Consultants Meeting</t>
  </si>
  <si>
    <t>(6 in person, 6 remote)</t>
  </si>
  <si>
    <t>Consultant/Steering Committee Meeting</t>
  </si>
  <si>
    <t>Public Meeting</t>
  </si>
  <si>
    <t>Project Management &amp; Facilitation (MSI)</t>
  </si>
  <si>
    <t>Community Liason (WW)</t>
  </si>
  <si>
    <t>Technical Contractors (SJCD &amp; Lotic)</t>
  </si>
  <si>
    <t>Grant Administration (MSI)</t>
  </si>
  <si>
    <t>* Reduced amount awarded than orginally requested</t>
  </si>
  <si>
    <t>Southwestern Water Conservation District*</t>
  </si>
  <si>
    <t>Target Completion Date*</t>
  </si>
  <si>
    <t>*extra year built in to end date to accommodate any potential delays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</si>
</sst>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m/d/yy;@"/>
    <numFmt numFmtId="166" formatCode="&quot;$&quot;#,##0"/>
    <numFmt numFmtId="167" formatCode="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indexed="8"/>
      <name val="Calibri"/>
      <family val="2"/>
    </font>
    <font>
      <b/>
      <sz val="11"/>
      <name val="Calibri"/>
      <family val="2"/>
      <scheme val="minor"/>
    </font>
    <font>
      <b/>
      <sz val="12"/>
      <name val="Calibri"/>
      <family val="2"/>
    </font>
    <font>
      <sz val="12"/>
      <name val="Calibri"/>
      <family val="2"/>
    </font>
    <font>
      <sz val="11"/>
      <color indexed="8"/>
      <name val="Calibri"/>
      <family val="2"/>
    </font>
    <font>
      <b/>
      <sz val="14"/>
      <color theme="1"/>
      <name val="Calibri"/>
      <family val="2"/>
      <scheme val="minor"/>
    </font>
    <font>
      <b/>
      <sz val="12"/>
      <color rgb="FF000000"/>
      <name val="Calibri"/>
      <family val="2"/>
      <scheme val="minor"/>
    </font>
    <font>
      <sz val="11"/>
      <color rgb="FF000000"/>
      <name val="Calibri"/>
      <family val="2"/>
      <scheme val="minor"/>
    </font>
    <font>
      <sz val="12"/>
      <color rgb="FF00000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AEAAAA"/>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58">
    <xf numFmtId="0" fontId="0" fillId="0" borderId="0" xfId="0"/>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0" fillId="0" borderId="1" xfId="0" applyBorder="1" applyAlignment="1">
      <alignment horizontal="right"/>
    </xf>
    <xf numFmtId="9" fontId="1" fillId="0" borderId="3" xfId="3" applyBorder="1"/>
    <xf numFmtId="0" fontId="0" fillId="0" borderId="4" xfId="0" applyBorder="1" applyAlignment="1">
      <alignment horizontal="right"/>
    </xf>
    <xf numFmtId="9" fontId="1" fillId="0" borderId="5" xfId="3" applyBorder="1"/>
    <xf numFmtId="0" fontId="0" fillId="0" borderId="6" xfId="0" applyBorder="1" applyAlignment="1">
      <alignment horizontal="right"/>
    </xf>
    <xf numFmtId="9" fontId="1" fillId="0" borderId="8" xfId="3" applyBorder="1"/>
    <xf numFmtId="0" fontId="3" fillId="2" borderId="9" xfId="0" applyFont="1" applyFill="1" applyBorder="1" applyAlignment="1">
      <alignment horizontal="center"/>
    </xf>
    <xf numFmtId="0" fontId="0" fillId="0" borderId="9" xfId="0" applyBorder="1" applyAlignment="1">
      <alignment horizontal="left" wrapText="1"/>
    </xf>
    <xf numFmtId="0" fontId="3" fillId="0" borderId="9" xfId="0" applyFont="1" applyBorder="1" applyAlignment="1">
      <alignment horizontal="right"/>
    </xf>
    <xf numFmtId="0" fontId="0" fillId="0" borderId="9" xfId="0" applyBorder="1" applyAlignment="1">
      <alignment horizontal="left"/>
    </xf>
    <xf numFmtId="0" fontId="0" fillId="0" borderId="9" xfId="0" applyBorder="1"/>
    <xf numFmtId="164" fontId="1" fillId="0" borderId="9" xfId="2" applyNumberFormat="1" applyBorder="1"/>
    <xf numFmtId="164" fontId="3" fillId="0" borderId="9" xfId="0" applyNumberFormat="1" applyFont="1" applyBorder="1"/>
    <xf numFmtId="164" fontId="1" fillId="0" borderId="9" xfId="2" applyNumberFormat="1" applyBorder="1" applyAlignment="1">
      <alignment horizontal="center"/>
    </xf>
    <xf numFmtId="164" fontId="0" fillId="0" borderId="9" xfId="0" applyNumberFormat="1" applyBorder="1"/>
    <xf numFmtId="164" fontId="3" fillId="0" borderId="9" xfId="2" applyNumberFormat="1" applyFont="1" applyBorder="1"/>
    <xf numFmtId="164" fontId="0" fillId="0" borderId="2" xfId="0" applyNumberFormat="1" applyBorder="1"/>
    <xf numFmtId="164" fontId="0" fillId="0" borderId="0" xfId="0" applyNumberFormat="1"/>
    <xf numFmtId="164" fontId="0" fillId="0" borderId="7" xfId="0" applyNumberFormat="1" applyBorder="1"/>
    <xf numFmtId="164" fontId="3" fillId="2" borderId="2" xfId="0" applyNumberFormat="1" applyFont="1" applyFill="1" applyBorder="1" applyAlignment="1">
      <alignment vertical="center"/>
    </xf>
    <xf numFmtId="0" fontId="0" fillId="0" borderId="9" xfId="0" applyFill="1" applyBorder="1" applyAlignment="1">
      <alignment horizontal="center"/>
    </xf>
    <xf numFmtId="0" fontId="0" fillId="0" borderId="0" xfId="0"/>
    <xf numFmtId="0" fontId="0" fillId="0" borderId="9" xfId="0" applyFill="1" applyBorder="1" applyAlignment="1">
      <alignment wrapText="1"/>
    </xf>
    <xf numFmtId="0" fontId="0" fillId="0" borderId="9" xfId="0" applyFill="1" applyBorder="1" applyAlignment="1">
      <alignment horizontal="left" wrapText="1"/>
    </xf>
    <xf numFmtId="0" fontId="0" fillId="0" borderId="9" xfId="0" applyFill="1" applyBorder="1" applyAlignment="1">
      <alignment horizontal="center" wrapText="1"/>
    </xf>
    <xf numFmtId="4" fontId="0" fillId="0" borderId="9" xfId="0" applyNumberFormat="1" applyFill="1" applyBorder="1" applyAlignment="1">
      <alignment horizontal="center" wrapText="1"/>
    </xf>
    <xf numFmtId="0" fontId="0" fillId="0" borderId="9" xfId="0" applyFill="1" applyBorder="1" applyAlignment="1">
      <alignment horizontal="left"/>
    </xf>
    <xf numFmtId="165" fontId="4" fillId="0" borderId="9" xfId="0" applyNumberFormat="1" applyFont="1" applyFill="1" applyBorder="1" applyAlignment="1">
      <alignment horizontal="center" vertical="center"/>
    </xf>
    <xf numFmtId="166" fontId="0" fillId="0" borderId="9" xfId="0" applyNumberFormat="1" applyFill="1" applyBorder="1" applyAlignment="1">
      <alignment horizontal="right"/>
    </xf>
    <xf numFmtId="166" fontId="1" fillId="0" borderId="9" xfId="3" applyNumberFormat="1" applyFont="1" applyFill="1" applyBorder="1" applyAlignment="1">
      <alignment horizontal="right"/>
    </xf>
    <xf numFmtId="0" fontId="5" fillId="0" borderId="9" xfId="0" applyFont="1" applyFill="1" applyBorder="1" applyAlignment="1">
      <alignment horizontal="left"/>
    </xf>
    <xf numFmtId="165" fontId="4" fillId="0" borderId="9" xfId="0" applyNumberFormat="1" applyFont="1" applyFill="1" applyBorder="1" applyAlignment="1">
      <alignment vertical="center"/>
    </xf>
    <xf numFmtId="166" fontId="5" fillId="0" borderId="9" xfId="0" applyNumberFormat="1" applyFont="1" applyFill="1" applyBorder="1" applyAlignment="1">
      <alignment horizontal="right"/>
    </xf>
    <xf numFmtId="164" fontId="0" fillId="0" borderId="9" xfId="2" applyNumberFormat="1" applyFont="1" applyFill="1" applyBorder="1" applyAlignment="1">
      <alignment horizontal="right"/>
    </xf>
    <xf numFmtId="164" fontId="9" fillId="0" borderId="9" xfId="2" applyNumberFormat="1" applyFont="1" applyFill="1" applyBorder="1" applyAlignment="1">
      <alignment horizontal="right"/>
    </xf>
    <xf numFmtId="164" fontId="0" fillId="0" borderId="9" xfId="2" applyNumberFormat="1" applyFont="1" applyBorder="1"/>
    <xf numFmtId="164" fontId="1" fillId="0" borderId="9" xfId="2" applyNumberFormat="1" applyFont="1" applyBorder="1" applyAlignment="1">
      <alignment vertical="top" wrapText="1"/>
    </xf>
    <xf numFmtId="164" fontId="0" fillId="0" borderId="9" xfId="0" applyNumberFormat="1" applyBorder="1" applyAlignment="1"/>
    <xf numFmtId="164" fontId="0" fillId="0" borderId="11" xfId="2" applyNumberFormat="1" applyFont="1" applyBorder="1"/>
    <xf numFmtId="164" fontId="3" fillId="0" borderId="9" xfId="0" applyNumberFormat="1" applyFont="1" applyBorder="1" applyAlignment="1"/>
    <xf numFmtId="166" fontId="0" fillId="0" borderId="0" xfId="0" applyNumberFormat="1"/>
    <xf numFmtId="0" fontId="3" fillId="0" borderId="0" xfId="0" applyFont="1" applyFill="1" applyBorder="1" applyAlignment="1">
      <alignment horizontal="center" wrapText="1"/>
    </xf>
    <xf numFmtId="0" fontId="0" fillId="0" borderId="0" xfId="0" applyBorder="1"/>
    <xf numFmtId="0" fontId="0" fillId="0" borderId="0" xfId="0"/>
    <xf numFmtId="165" fontId="4" fillId="0" borderId="9" xfId="0" applyNumberFormat="1" applyFont="1" applyFill="1" applyBorder="1" applyAlignment="1">
      <alignment horizontal="center" vertical="center"/>
    </xf>
    <xf numFmtId="164" fontId="4" fillId="0" borderId="21" xfId="2" applyNumberFormat="1" applyFont="1" applyFill="1" applyBorder="1" applyAlignment="1">
      <alignment vertical="center"/>
    </xf>
    <xf numFmtId="164" fontId="0" fillId="0" borderId="9" xfId="2" applyNumberFormat="1" applyFont="1" applyFill="1" applyBorder="1" applyAlignment="1">
      <alignment horizontal="center" vertical="center"/>
    </xf>
    <xf numFmtId="164" fontId="4" fillId="0" borderId="23" xfId="2" applyNumberFormat="1" applyFont="1" applyFill="1" applyBorder="1" applyAlignment="1">
      <alignment vertical="center"/>
    </xf>
    <xf numFmtId="164" fontId="0" fillId="0" borderId="27" xfId="2" applyNumberFormat="1" applyFont="1" applyFill="1" applyBorder="1" applyAlignment="1">
      <alignment horizontal="center" vertical="center"/>
    </xf>
    <xf numFmtId="164" fontId="4" fillId="0" borderId="28" xfId="2" applyNumberFormat="1" applyFont="1" applyFill="1" applyBorder="1" applyAlignment="1">
      <alignment vertical="center"/>
    </xf>
    <xf numFmtId="164" fontId="0" fillId="0" borderId="20" xfId="2" applyNumberFormat="1" applyFont="1" applyFill="1" applyBorder="1" applyAlignment="1">
      <alignment horizontal="center" vertical="center"/>
    </xf>
    <xf numFmtId="164" fontId="0" fillId="4" borderId="20" xfId="2" applyNumberFormat="1" applyFont="1" applyFill="1" applyBorder="1" applyAlignment="1">
      <alignment horizontal="center" vertical="center"/>
    </xf>
    <xf numFmtId="164" fontId="4" fillId="4" borderId="21" xfId="2" applyNumberFormat="1" applyFont="1" applyFill="1" applyBorder="1" applyAlignment="1">
      <alignment vertical="center"/>
    </xf>
    <xf numFmtId="164" fontId="4" fillId="4" borderId="20" xfId="2" applyNumberFormat="1" applyFont="1" applyFill="1" applyBorder="1" applyAlignment="1">
      <alignment vertical="center"/>
    </xf>
    <xf numFmtId="164" fontId="4" fillId="4" borderId="9" xfId="2" applyNumberFormat="1" applyFont="1" applyFill="1" applyBorder="1" applyAlignment="1">
      <alignment vertical="center"/>
    </xf>
    <xf numFmtId="164" fontId="0" fillId="4" borderId="27" xfId="2" applyNumberFormat="1" applyFont="1" applyFill="1" applyBorder="1" applyAlignment="1">
      <alignment horizontal="center" vertical="center"/>
    </xf>
    <xf numFmtId="164" fontId="3" fillId="3" borderId="25" xfId="2" applyNumberFormat="1" applyFont="1" applyFill="1" applyBorder="1"/>
    <xf numFmtId="164" fontId="3" fillId="3" borderId="29" xfId="2" applyNumberFormat="1" applyFont="1" applyFill="1" applyBorder="1"/>
    <xf numFmtId="164" fontId="6" fillId="3" borderId="24" xfId="2" applyNumberFormat="1" applyFont="1" applyFill="1" applyBorder="1"/>
    <xf numFmtId="164" fontId="0" fillId="0" borderId="0" xfId="0" applyNumberFormat="1" applyBorder="1"/>
    <xf numFmtId="164" fontId="4" fillId="4" borderId="20" xfId="0" applyNumberFormat="1" applyFont="1" applyFill="1" applyBorder="1" applyAlignment="1">
      <alignment horizontal="center" vertical="center" wrapText="1"/>
    </xf>
    <xf numFmtId="164" fontId="0" fillId="4" borderId="26" xfId="0" applyNumberFormat="1" applyFont="1" applyFill="1" applyBorder="1" applyAlignment="1">
      <alignment horizontal="center" vertical="center"/>
    </xf>
    <xf numFmtId="164" fontId="3" fillId="3" borderId="0" xfId="0" applyNumberFormat="1" applyFont="1" applyFill="1" applyBorder="1"/>
    <xf numFmtId="164" fontId="3" fillId="3" borderId="24" xfId="1" applyNumberFormat="1" applyFont="1" applyFill="1" applyBorder="1"/>
    <xf numFmtId="164" fontId="3" fillId="3" borderId="24" xfId="2" applyNumberFormat="1" applyFont="1" applyFill="1" applyBorder="1"/>
    <xf numFmtId="164" fontId="0" fillId="0" borderId="11" xfId="2" applyNumberFormat="1" applyFont="1" applyFill="1" applyBorder="1" applyAlignment="1">
      <alignment horizontal="center" vertical="center"/>
    </xf>
    <xf numFmtId="164" fontId="4" fillId="0" borderId="32" xfId="2" applyNumberFormat="1" applyFont="1" applyFill="1" applyBorder="1" applyAlignment="1">
      <alignment vertical="center"/>
    </xf>
    <xf numFmtId="164" fontId="4" fillId="0" borderId="11" xfId="2" applyNumberFormat="1" applyFont="1" applyFill="1" applyBorder="1" applyAlignment="1">
      <alignment vertical="center"/>
    </xf>
    <xf numFmtId="164" fontId="4" fillId="0" borderId="11" xfId="0" applyNumberFormat="1" applyFont="1" applyFill="1" applyBorder="1" applyAlignment="1">
      <alignment horizontal="center" vertical="center" wrapText="1"/>
    </xf>
    <xf numFmtId="164" fontId="4" fillId="4" borderId="10" xfId="0" applyNumberFormat="1" applyFont="1" applyFill="1" applyBorder="1" applyAlignment="1">
      <alignment horizontal="center" vertical="center" wrapText="1"/>
    </xf>
    <xf numFmtId="164" fontId="0" fillId="0" borderId="30" xfId="2" applyNumberFormat="1" applyFont="1" applyFill="1" applyBorder="1" applyAlignment="1">
      <alignment horizontal="center" vertical="center"/>
    </xf>
    <xf numFmtId="164" fontId="4" fillId="0" borderId="40" xfId="2" applyNumberFormat="1" applyFont="1" applyFill="1" applyBorder="1" applyAlignment="1">
      <alignment vertical="center"/>
    </xf>
    <xf numFmtId="164" fontId="4" fillId="0" borderId="30" xfId="2" applyNumberFormat="1" applyFont="1" applyFill="1" applyBorder="1" applyAlignment="1">
      <alignment vertical="center"/>
    </xf>
    <xf numFmtId="164" fontId="4" fillId="0" borderId="30" xfId="0" applyNumberFormat="1" applyFont="1" applyFill="1" applyBorder="1" applyAlignment="1">
      <alignment horizontal="center" vertical="center" wrapText="1"/>
    </xf>
    <xf numFmtId="164" fontId="4" fillId="4" borderId="34" xfId="2" applyNumberFormat="1" applyFont="1" applyFill="1" applyBorder="1" applyAlignment="1">
      <alignment vertical="center"/>
    </xf>
    <xf numFmtId="164" fontId="4" fillId="4" borderId="33" xfId="0" applyNumberFormat="1" applyFont="1" applyFill="1" applyBorder="1" applyAlignment="1">
      <alignment horizontal="center" vertical="center" wrapText="1"/>
    </xf>
    <xf numFmtId="167" fontId="0" fillId="4" borderId="19" xfId="0" applyNumberFormat="1" applyFont="1" applyFill="1" applyBorder="1" applyAlignment="1">
      <alignment horizontal="center" vertical="center"/>
    </xf>
    <xf numFmtId="1" fontId="0" fillId="0" borderId="22"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1" fontId="4" fillId="0" borderId="22" xfId="0" applyNumberFormat="1" applyFont="1" applyFill="1" applyBorder="1" applyAlignment="1">
      <alignment horizontal="center" vertical="center"/>
    </xf>
    <xf numFmtId="44" fontId="0" fillId="0" borderId="10" xfId="2" applyNumberFormat="1" applyFont="1" applyFill="1" applyBorder="1" applyAlignment="1">
      <alignment horizontal="center" vertical="center"/>
    </xf>
    <xf numFmtId="44" fontId="0" fillId="0" borderId="9" xfId="2" applyNumberFormat="1" applyFont="1" applyFill="1" applyBorder="1" applyAlignment="1">
      <alignment horizontal="center" vertical="center"/>
    </xf>
    <xf numFmtId="1" fontId="4" fillId="4" borderId="41" xfId="0" applyNumberFormat="1" applyFont="1" applyFill="1" applyBorder="1" applyAlignment="1">
      <alignment horizontal="center" vertical="center"/>
    </xf>
    <xf numFmtId="1" fontId="0" fillId="4" borderId="22" xfId="0" applyNumberFormat="1" applyFont="1" applyFill="1" applyBorder="1" applyAlignment="1">
      <alignment horizontal="center" vertical="center"/>
    </xf>
    <xf numFmtId="164" fontId="0" fillId="4" borderId="30" xfId="2" applyNumberFormat="1" applyFont="1" applyFill="1" applyBorder="1" applyAlignment="1">
      <alignment horizontal="center" vertical="center"/>
    </xf>
    <xf numFmtId="1" fontId="0" fillId="0" borderId="42" xfId="0" applyNumberFormat="1" applyFont="1" applyFill="1" applyBorder="1" applyAlignment="1">
      <alignment horizontal="center" vertical="center"/>
    </xf>
    <xf numFmtId="1" fontId="0" fillId="0" borderId="3"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1" fontId="0" fillId="0" borderId="43" xfId="0" applyNumberFormat="1" applyFont="1" applyFill="1" applyBorder="1" applyAlignment="1">
      <alignment horizontal="center" vertical="center"/>
    </xf>
    <xf numFmtId="164" fontId="4" fillId="0" borderId="44" xfId="2" applyNumberFormat="1" applyFont="1" applyFill="1" applyBorder="1" applyAlignment="1">
      <alignment vertical="center"/>
    </xf>
    <xf numFmtId="164" fontId="4" fillId="0" borderId="45" xfId="2" applyNumberFormat="1" applyFont="1" applyFill="1" applyBorder="1" applyAlignment="1">
      <alignment vertical="center"/>
    </xf>
    <xf numFmtId="164" fontId="4" fillId="4" borderId="6" xfId="2" applyNumberFormat="1" applyFont="1" applyFill="1" applyBorder="1" applyAlignment="1">
      <alignment vertical="center"/>
    </xf>
    <xf numFmtId="164" fontId="0" fillId="0" borderId="21" xfId="2" applyNumberFormat="1" applyFont="1" applyFill="1" applyBorder="1" applyAlignment="1">
      <alignment horizontal="center" vertical="center"/>
    </xf>
    <xf numFmtId="164" fontId="0" fillId="0" borderId="22" xfId="2" applyNumberFormat="1" applyFont="1" applyFill="1" applyBorder="1" applyAlignment="1">
      <alignment horizontal="center" vertical="center"/>
    </xf>
    <xf numFmtId="164" fontId="0" fillId="0" borderId="23" xfId="2" applyNumberFormat="1" applyFont="1" applyFill="1" applyBorder="1" applyAlignment="1">
      <alignment horizontal="center" vertical="center"/>
    </xf>
    <xf numFmtId="164" fontId="0" fillId="0" borderId="26" xfId="2" applyNumberFormat="1" applyFont="1" applyFill="1" applyBorder="1" applyAlignment="1">
      <alignment horizontal="center" vertical="center"/>
    </xf>
    <xf numFmtId="164" fontId="0" fillId="0" borderId="28" xfId="2" applyNumberFormat="1" applyFont="1" applyFill="1" applyBorder="1" applyAlignment="1">
      <alignment horizontal="center" vertical="center"/>
    </xf>
    <xf numFmtId="164" fontId="0" fillId="0" borderId="32" xfId="2" applyNumberFormat="1" applyFont="1" applyFill="1" applyBorder="1" applyAlignment="1">
      <alignment horizontal="center" vertical="center"/>
    </xf>
    <xf numFmtId="164" fontId="0" fillId="4" borderId="39" xfId="0" applyNumberFormat="1" applyFont="1" applyFill="1" applyBorder="1" applyAlignment="1">
      <alignment horizontal="center" vertical="center"/>
    </xf>
    <xf numFmtId="164" fontId="0" fillId="0" borderId="42" xfId="2" applyNumberFormat="1" applyFont="1" applyFill="1" applyBorder="1" applyAlignment="1">
      <alignment horizontal="center" vertical="center"/>
    </xf>
    <xf numFmtId="164" fontId="4" fillId="4" borderId="45" xfId="2" applyNumberFormat="1" applyFont="1" applyFill="1" applyBorder="1" applyAlignment="1">
      <alignment vertical="center"/>
    </xf>
    <xf numFmtId="164" fontId="0" fillId="0" borderId="45" xfId="2" applyNumberFormat="1" applyFont="1" applyFill="1" applyBorder="1" applyAlignment="1">
      <alignment horizontal="center" vertical="center"/>
    </xf>
    <xf numFmtId="0" fontId="0" fillId="0" borderId="0" xfId="0" applyFill="1" applyBorder="1"/>
    <xf numFmtId="164" fontId="4" fillId="0" borderId="15" xfId="2" applyNumberFormat="1" applyFont="1" applyBorder="1"/>
    <xf numFmtId="164" fontId="4" fillId="0" borderId="16" xfId="2" applyNumberFormat="1" applyFont="1" applyBorder="1"/>
    <xf numFmtId="164" fontId="4" fillId="0" borderId="17" xfId="2" applyNumberFormat="1" applyFont="1" applyBorder="1"/>
    <xf numFmtId="164" fontId="4" fillId="0" borderId="21" xfId="2" applyNumberFormat="1" applyFont="1" applyFill="1" applyBorder="1" applyAlignment="1">
      <alignment vertical="center"/>
    </xf>
    <xf numFmtId="164" fontId="0" fillId="0" borderId="9" xfId="2" applyNumberFormat="1" applyFont="1" applyFill="1" applyBorder="1" applyAlignment="1">
      <alignment horizontal="center" vertical="center"/>
    </xf>
    <xf numFmtId="164" fontId="4" fillId="0" borderId="23" xfId="2" applyNumberFormat="1" applyFont="1" applyFill="1" applyBorder="1" applyAlignment="1">
      <alignment vertical="center"/>
    </xf>
    <xf numFmtId="164" fontId="4" fillId="0" borderId="9" xfId="2" applyNumberFormat="1" applyFont="1" applyFill="1" applyBorder="1" applyAlignment="1">
      <alignment vertical="center"/>
    </xf>
    <xf numFmtId="164" fontId="4" fillId="0" borderId="22" xfId="2" applyNumberFormat="1" applyFont="1" applyFill="1" applyBorder="1"/>
    <xf numFmtId="164" fontId="4" fillId="0" borderId="9" xfId="2" applyNumberFormat="1" applyFont="1" applyFill="1" applyBorder="1"/>
    <xf numFmtId="164" fontId="4" fillId="0" borderId="22" xfId="2" applyNumberFormat="1" applyFont="1" applyFill="1" applyBorder="1" applyAlignment="1">
      <alignment vertical="center"/>
    </xf>
    <xf numFmtId="164" fontId="4" fillId="0" borderId="9" xfId="2" applyNumberFormat="1" applyFont="1" applyFill="1" applyBorder="1" applyAlignment="1">
      <alignment horizontal="center" vertical="center"/>
    </xf>
    <xf numFmtId="164" fontId="0" fillId="0" borderId="27" xfId="2" applyNumberFormat="1" applyFont="1" applyFill="1" applyBorder="1" applyAlignment="1">
      <alignment horizontal="center" vertical="center"/>
    </xf>
    <xf numFmtId="164" fontId="4" fillId="0" borderId="28" xfId="2" applyNumberFormat="1" applyFont="1" applyFill="1" applyBorder="1" applyAlignment="1">
      <alignment vertical="center"/>
    </xf>
    <xf numFmtId="164" fontId="4" fillId="0" borderId="27" xfId="2" applyNumberFormat="1" applyFont="1" applyFill="1" applyBorder="1" applyAlignment="1">
      <alignment vertical="center"/>
    </xf>
    <xf numFmtId="164" fontId="0" fillId="0" borderId="20" xfId="2" applyNumberFormat="1" applyFont="1" applyFill="1" applyBorder="1" applyAlignment="1">
      <alignment horizontal="center" vertical="center"/>
    </xf>
    <xf numFmtId="164" fontId="0" fillId="4" borderId="9" xfId="2" applyNumberFormat="1" applyFont="1" applyFill="1" applyBorder="1" applyAlignment="1">
      <alignment horizontal="center" vertical="center"/>
    </xf>
    <xf numFmtId="164" fontId="4" fillId="4" borderId="27" xfId="2" applyNumberFormat="1" applyFont="1" applyFill="1" applyBorder="1" applyAlignment="1">
      <alignment vertical="center"/>
    </xf>
    <xf numFmtId="164" fontId="4" fillId="4" borderId="26" xfId="2" applyNumberFormat="1" applyFont="1" applyFill="1" applyBorder="1" applyAlignment="1">
      <alignment vertical="center"/>
    </xf>
    <xf numFmtId="164" fontId="3" fillId="3" borderId="25" xfId="2" applyNumberFormat="1" applyFont="1" applyFill="1" applyBorder="1"/>
    <xf numFmtId="164" fontId="3" fillId="3" borderId="29" xfId="2" applyNumberFormat="1" applyFont="1" applyFill="1" applyBorder="1"/>
    <xf numFmtId="164" fontId="4" fillId="0" borderId="16" xfId="0" applyNumberFormat="1" applyFont="1" applyBorder="1"/>
    <xf numFmtId="164" fontId="7" fillId="0" borderId="15" xfId="0" applyNumberFormat="1" applyFont="1" applyFill="1" applyBorder="1" applyAlignment="1">
      <alignment vertical="center"/>
    </xf>
    <xf numFmtId="164" fontId="8" fillId="0" borderId="18" xfId="0" applyNumberFormat="1" applyFont="1" applyFill="1" applyBorder="1" applyAlignment="1">
      <alignment vertical="center"/>
    </xf>
    <xf numFmtId="164" fontId="4" fillId="0" borderId="9" xfId="0" applyNumberFormat="1" applyFont="1" applyFill="1" applyBorder="1" applyAlignment="1">
      <alignment horizontal="center" vertical="center" wrapText="1"/>
    </xf>
    <xf numFmtId="164" fontId="8" fillId="0" borderId="24" xfId="0" applyNumberFormat="1" applyFont="1" applyFill="1" applyBorder="1" applyAlignment="1">
      <alignment vertical="center"/>
    </xf>
    <xf numFmtId="164" fontId="4" fillId="0" borderId="27" xfId="0" applyNumberFormat="1" applyFont="1" applyFill="1" applyBorder="1" applyAlignment="1">
      <alignment horizontal="center" vertical="center" wrapText="1"/>
    </xf>
    <xf numFmtId="164" fontId="2" fillId="0" borderId="19" xfId="0" applyNumberFormat="1" applyFont="1" applyFill="1" applyBorder="1" applyAlignment="1">
      <alignment horizontal="center" vertical="center"/>
    </xf>
    <xf numFmtId="164" fontId="7" fillId="4" borderId="15" xfId="0" applyNumberFormat="1" applyFont="1" applyFill="1" applyBorder="1" applyAlignment="1">
      <alignment vertical="center"/>
    </xf>
    <xf numFmtId="164" fontId="4" fillId="4" borderId="9" xfId="0" applyNumberFormat="1" applyFont="1" applyFill="1" applyBorder="1" applyAlignment="1">
      <alignment horizontal="center" vertical="center" wrapText="1"/>
    </xf>
    <xf numFmtId="167" fontId="2" fillId="0" borderId="19" xfId="0" applyNumberFormat="1" applyFont="1" applyFill="1" applyBorder="1" applyAlignment="1">
      <alignment horizontal="center" vertical="center"/>
    </xf>
    <xf numFmtId="1" fontId="0" fillId="0" borderId="19" xfId="0" applyNumberFormat="1" applyFont="1" applyFill="1" applyBorder="1" applyAlignment="1">
      <alignment horizontal="center" vertical="center"/>
    </xf>
    <xf numFmtId="1" fontId="3" fillId="3" borderId="24" xfId="1" applyNumberFormat="1" applyFont="1" applyFill="1" applyBorder="1"/>
    <xf numFmtId="164" fontId="0" fillId="0" borderId="44" xfId="2" applyNumberFormat="1" applyFont="1" applyFill="1" applyBorder="1" applyAlignment="1">
      <alignment horizontal="center" vertical="center"/>
    </xf>
    <xf numFmtId="164" fontId="4" fillId="4" borderId="46" xfId="2" applyNumberFormat="1" applyFont="1" applyFill="1" applyBorder="1" applyAlignment="1">
      <alignment vertical="center"/>
    </xf>
    <xf numFmtId="164" fontId="4" fillId="0" borderId="6" xfId="2" applyNumberFormat="1" applyFont="1" applyFill="1" applyBorder="1" applyAlignment="1">
      <alignment vertical="center"/>
    </xf>
    <xf numFmtId="164" fontId="0" fillId="0" borderId="43" xfId="2" applyNumberFormat="1" applyFont="1" applyFill="1" applyBorder="1" applyAlignment="1">
      <alignment horizontal="center" vertical="center"/>
    </xf>
    <xf numFmtId="164" fontId="0" fillId="0" borderId="23" xfId="2" applyNumberFormat="1" applyFont="1" applyBorder="1"/>
    <xf numFmtId="1" fontId="0" fillId="0" borderId="22" xfId="2" applyNumberFormat="1" applyFont="1" applyFill="1" applyBorder="1" applyAlignment="1">
      <alignment horizontal="center" vertical="center"/>
    </xf>
    <xf numFmtId="0" fontId="0" fillId="0" borderId="0" xfId="0" applyBorder="1" applyAlignment="1">
      <alignment horizontal="left"/>
    </xf>
    <xf numFmtId="164" fontId="1" fillId="0" borderId="0" xfId="2" applyNumberFormat="1" applyBorder="1" applyAlignment="1">
      <alignment horizontal="center"/>
    </xf>
    <xf numFmtId="164" fontId="1" fillId="0" borderId="0" xfId="2" applyNumberFormat="1" applyBorder="1"/>
    <xf numFmtId="0" fontId="0" fillId="0" borderId="0" xfId="0" applyBorder="1" applyAlignment="1">
      <alignment horizontal="left" wrapText="1"/>
    </xf>
    <xf numFmtId="0" fontId="3" fillId="0" borderId="0" xfId="0" applyFont="1" applyBorder="1" applyAlignment="1">
      <alignment horizontal="right"/>
    </xf>
    <xf numFmtId="164" fontId="3" fillId="0" borderId="0" xfId="2" applyNumberFormat="1" applyFont="1" applyBorder="1"/>
    <xf numFmtId="1" fontId="0" fillId="0" borderId="26" xfId="2" applyNumberFormat="1" applyFont="1" applyFill="1" applyBorder="1" applyAlignment="1">
      <alignment horizontal="center" vertical="center"/>
    </xf>
    <xf numFmtId="9" fontId="0" fillId="0" borderId="9" xfId="3" applyFont="1" applyFill="1" applyBorder="1" applyAlignment="1">
      <alignment horizontal="center" vertical="center"/>
    </xf>
    <xf numFmtId="164" fontId="4" fillId="4" borderId="30" xfId="2" applyNumberFormat="1" applyFont="1" applyFill="1" applyBorder="1" applyAlignment="1">
      <alignment vertical="center"/>
    </xf>
    <xf numFmtId="0" fontId="0" fillId="0" borderId="0" xfId="0" applyAlignment="1">
      <alignment wrapText="1"/>
    </xf>
    <xf numFmtId="164" fontId="4" fillId="0" borderId="30" xfId="0" applyNumberFormat="1" applyFont="1" applyFill="1" applyBorder="1" applyAlignment="1">
      <alignment vertical="center"/>
    </xf>
    <xf numFmtId="164" fontId="6" fillId="3" borderId="9" xfId="2" applyNumberFormat="1" applyFont="1" applyFill="1" applyBorder="1" applyAlignment="1">
      <alignment horizontal="center" vertical="center" wrapText="1"/>
    </xf>
    <xf numFmtId="164" fontId="6" fillId="3" borderId="9" xfId="0" applyNumberFormat="1" applyFont="1" applyFill="1" applyBorder="1" applyAlignment="1">
      <alignment horizontal="center" vertical="center" wrapText="1"/>
    </xf>
    <xf numFmtId="164" fontId="0" fillId="0" borderId="44" xfId="0" applyNumberFormat="1" applyBorder="1"/>
    <xf numFmtId="164" fontId="4" fillId="4" borderId="44" xfId="2" applyNumberFormat="1" applyFont="1" applyFill="1" applyBorder="1" applyAlignment="1">
      <alignment vertical="center"/>
    </xf>
    <xf numFmtId="164" fontId="6" fillId="3" borderId="23" xfId="2" applyNumberFormat="1" applyFont="1" applyFill="1" applyBorder="1" applyAlignment="1">
      <alignment horizontal="center" vertical="center" wrapText="1"/>
    </xf>
    <xf numFmtId="164" fontId="4" fillId="0" borderId="38" xfId="2" applyNumberFormat="1" applyFont="1" applyFill="1" applyBorder="1" applyAlignment="1">
      <alignment vertical="center"/>
    </xf>
    <xf numFmtId="164" fontId="4" fillId="0" borderId="31" xfId="2" applyNumberFormat="1" applyFont="1" applyFill="1" applyBorder="1" applyAlignment="1">
      <alignment vertical="center"/>
    </xf>
    <xf numFmtId="164" fontId="0" fillId="0" borderId="26" xfId="0" applyNumberFormat="1" applyBorder="1"/>
    <xf numFmtId="164" fontId="0" fillId="0" borderId="39" xfId="0" applyNumberFormat="1" applyFont="1" applyFill="1" applyBorder="1" applyAlignment="1">
      <alignment vertical="center"/>
    </xf>
    <xf numFmtId="164" fontId="0" fillId="0" borderId="30" xfId="2" applyNumberFormat="1" applyFont="1" applyFill="1" applyBorder="1" applyAlignment="1">
      <alignment vertical="center"/>
    </xf>
    <xf numFmtId="164" fontId="0" fillId="0" borderId="40" xfId="2" applyNumberFormat="1" applyFont="1" applyFill="1" applyBorder="1" applyAlignment="1">
      <alignment vertical="center"/>
    </xf>
    <xf numFmtId="1" fontId="0" fillId="0" borderId="39" xfId="0" applyNumberFormat="1" applyFont="1" applyFill="1" applyBorder="1" applyAlignment="1">
      <alignment horizontal="center" vertical="center"/>
    </xf>
    <xf numFmtId="164" fontId="3" fillId="3" borderId="12" xfId="0" applyNumberFormat="1" applyFont="1" applyFill="1" applyBorder="1" applyAlignment="1">
      <alignment horizontal="center" vertical="center" wrapText="1"/>
    </xf>
    <xf numFmtId="164" fontId="3" fillId="3" borderId="13" xfId="2" applyNumberFormat="1" applyFont="1" applyFill="1" applyBorder="1" applyAlignment="1">
      <alignment horizontal="center" vertical="center" wrapText="1"/>
    </xf>
    <xf numFmtId="164" fontId="3" fillId="3" borderId="14" xfId="2" applyNumberFormat="1" applyFont="1" applyFill="1" applyBorder="1" applyAlignment="1">
      <alignment horizontal="center" vertical="center" wrapText="1"/>
    </xf>
    <xf numFmtId="164" fontId="3" fillId="3" borderId="36" xfId="0" applyNumberFormat="1" applyFont="1" applyFill="1" applyBorder="1" applyAlignment="1">
      <alignment horizontal="center" vertical="center" wrapText="1"/>
    </xf>
    <xf numFmtId="164" fontId="0" fillId="0" borderId="8" xfId="0" applyNumberFormat="1" applyFont="1" applyFill="1" applyBorder="1" applyAlignment="1">
      <alignment vertical="center"/>
    </xf>
    <xf numFmtId="164" fontId="3" fillId="3" borderId="37" xfId="0" applyNumberFormat="1" applyFont="1" applyFill="1" applyBorder="1" applyAlignment="1">
      <alignment horizontal="center" vertical="center" wrapText="1"/>
    </xf>
    <xf numFmtId="164" fontId="0" fillId="0" borderId="41" xfId="2" applyNumberFormat="1" applyFont="1" applyFill="1" applyBorder="1" applyAlignment="1">
      <alignment horizontal="center" vertical="center"/>
    </xf>
    <xf numFmtId="164" fontId="0" fillId="0" borderId="3" xfId="2" applyNumberFormat="1" applyFont="1" applyFill="1" applyBorder="1" applyAlignment="1">
      <alignment horizontal="center" vertical="center"/>
    </xf>
    <xf numFmtId="1" fontId="2" fillId="0" borderId="41" xfId="0" applyNumberFormat="1" applyFont="1" applyFill="1" applyBorder="1" applyAlignment="1">
      <alignment horizontal="center" vertical="center"/>
    </xf>
    <xf numFmtId="164" fontId="3" fillId="3" borderId="35"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164" fontId="1" fillId="0" borderId="0" xfId="2" applyNumberFormat="1" applyFont="1" applyFill="1" applyBorder="1"/>
    <xf numFmtId="164" fontId="0" fillId="0" borderId="0" xfId="0" applyNumberFormat="1" applyFill="1" applyBorder="1" applyAlignment="1">
      <alignment horizontal="right"/>
    </xf>
    <xf numFmtId="164" fontId="0" fillId="0" borderId="0" xfId="0" applyNumberFormat="1" applyFill="1" applyBorder="1"/>
    <xf numFmtId="166" fontId="0" fillId="0" borderId="0" xfId="0" applyNumberFormat="1" applyFill="1" applyBorder="1"/>
    <xf numFmtId="0" fontId="3" fillId="0" borderId="0" xfId="0" applyFont="1" applyFill="1" applyBorder="1" applyAlignment="1">
      <alignment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44" fontId="1" fillId="0" borderId="0" xfId="2" applyFill="1" applyBorder="1"/>
    <xf numFmtId="164" fontId="1" fillId="0" borderId="0" xfId="2" applyNumberFormat="1" applyFill="1" applyBorder="1"/>
    <xf numFmtId="44" fontId="0" fillId="0" borderId="0" xfId="0" applyNumberFormat="1" applyFill="1" applyBorder="1"/>
    <xf numFmtId="44" fontId="0" fillId="0" borderId="0" xfId="0" applyNumberFormat="1" applyFill="1" applyBorder="1" applyAlignment="1">
      <alignment wrapText="1"/>
    </xf>
    <xf numFmtId="44" fontId="3" fillId="0" borderId="0" xfId="2" applyFont="1" applyFill="1" applyBorder="1"/>
    <xf numFmtId="164" fontId="1" fillId="0" borderId="9" xfId="2" applyNumberFormat="1" applyFont="1" applyFill="1" applyBorder="1" applyAlignment="1"/>
    <xf numFmtId="44" fontId="0" fillId="0" borderId="0" xfId="0" applyNumberFormat="1"/>
    <xf numFmtId="164" fontId="4" fillId="0" borderId="27" xfId="2" applyNumberFormat="1" applyFont="1" applyFill="1" applyBorder="1" applyAlignment="1">
      <alignment horizontal="center" vertical="center"/>
    </xf>
    <xf numFmtId="164" fontId="0" fillId="0" borderId="19" xfId="0" applyNumberFormat="1" applyFont="1" applyFill="1" applyBorder="1" applyAlignment="1">
      <alignment vertical="center"/>
    </xf>
    <xf numFmtId="164" fontId="0" fillId="0" borderId="20" xfId="2" applyNumberFormat="1" applyFont="1" applyFill="1" applyBorder="1" applyAlignment="1">
      <alignment vertical="center"/>
    </xf>
    <xf numFmtId="164" fontId="0" fillId="0" borderId="21" xfId="2" applyNumberFormat="1" applyFont="1" applyFill="1" applyBorder="1" applyAlignment="1">
      <alignment vertical="center"/>
    </xf>
    <xf numFmtId="164" fontId="6" fillId="3" borderId="22" xfId="2" applyNumberFormat="1" applyFont="1" applyFill="1" applyBorder="1" applyAlignment="1">
      <alignment horizontal="center" vertical="center" wrapText="1"/>
    </xf>
    <xf numFmtId="164" fontId="4" fillId="4" borderId="39" xfId="2" applyNumberFormat="1" applyFont="1" applyFill="1" applyBorder="1" applyAlignment="1">
      <alignment vertical="center"/>
    </xf>
    <xf numFmtId="164" fontId="4" fillId="4" borderId="22" xfId="2" applyNumberFormat="1" applyFont="1" applyFill="1" applyBorder="1" applyAlignment="1">
      <alignment vertical="center"/>
    </xf>
    <xf numFmtId="164" fontId="4" fillId="4" borderId="23" xfId="2" applyNumberFormat="1" applyFont="1" applyFill="1" applyBorder="1" applyAlignment="1">
      <alignment vertical="center"/>
    </xf>
    <xf numFmtId="164" fontId="4" fillId="0" borderId="39" xfId="2" applyNumberFormat="1" applyFont="1" applyFill="1" applyBorder="1" applyAlignment="1">
      <alignment vertical="center"/>
    </xf>
    <xf numFmtId="164" fontId="4" fillId="0" borderId="26" xfId="2" applyNumberFormat="1" applyFont="1" applyFill="1" applyBorder="1" applyAlignment="1">
      <alignment vertical="center"/>
    </xf>
    <xf numFmtId="164" fontId="3" fillId="3" borderId="47" xfId="2" applyNumberFormat="1" applyFont="1" applyFill="1" applyBorder="1"/>
    <xf numFmtId="0" fontId="10" fillId="0" borderId="0" xfId="0" applyFont="1" applyAlignment="1">
      <alignment vertical="center"/>
    </xf>
    <xf numFmtId="0" fontId="11" fillId="0" borderId="0" xfId="0" applyFont="1" applyAlignment="1">
      <alignment vertical="center"/>
    </xf>
    <xf numFmtId="0" fontId="11" fillId="5" borderId="48" xfId="0" applyFont="1" applyFill="1" applyBorder="1" applyAlignment="1">
      <alignment horizontal="center" vertical="center" wrapText="1"/>
    </xf>
    <xf numFmtId="0" fontId="11" fillId="5" borderId="51" xfId="0" applyFont="1" applyFill="1" applyBorder="1" applyAlignment="1">
      <alignment horizontal="center" vertical="center" wrapText="1"/>
    </xf>
    <xf numFmtId="0" fontId="12" fillId="0" borderId="47" xfId="0" applyFont="1" applyBorder="1" applyAlignment="1">
      <alignment vertical="center"/>
    </xf>
    <xf numFmtId="0" fontId="11" fillId="0" borderId="29" xfId="0" applyFont="1" applyBorder="1" applyAlignment="1">
      <alignment horizontal="center" vertical="center" wrapText="1"/>
    </xf>
    <xf numFmtId="0" fontId="12" fillId="0" borderId="29" xfId="0" applyFont="1" applyBorder="1" applyAlignment="1">
      <alignment vertical="center"/>
    </xf>
    <xf numFmtId="0" fontId="12" fillId="0" borderId="47" xfId="0" applyFont="1" applyBorder="1" applyAlignment="1">
      <alignment vertical="center" wrapText="1"/>
    </xf>
    <xf numFmtId="0" fontId="13" fillId="0" borderId="29" xfId="0" applyFont="1" applyBorder="1" applyAlignment="1">
      <alignment horizontal="center" vertical="center" wrapText="1"/>
    </xf>
    <xf numFmtId="0" fontId="13" fillId="0" borderId="29" xfId="0" applyFont="1" applyBorder="1" applyAlignment="1">
      <alignment vertical="center" wrapText="1"/>
    </xf>
    <xf numFmtId="0" fontId="12" fillId="0" borderId="47" xfId="0" applyFont="1" applyFill="1" applyBorder="1" applyAlignment="1">
      <alignment vertical="center" wrapText="1"/>
    </xf>
    <xf numFmtId="0" fontId="13" fillId="0" borderId="29"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0" fillId="0" borderId="0" xfId="0" applyFill="1"/>
    <xf numFmtId="0" fontId="11" fillId="0" borderId="53"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30" xfId="0" applyFill="1" applyBorder="1" applyAlignment="1">
      <alignment horizontal="center" vertical="center"/>
    </xf>
    <xf numFmtId="0" fontId="10" fillId="0" borderId="7" xfId="0" applyFont="1" applyBorder="1" applyAlignment="1">
      <alignment horizontal="center"/>
    </xf>
    <xf numFmtId="14" fontId="4" fillId="0" borderId="20" xfId="0" applyNumberFormat="1" applyFont="1" applyFill="1" applyBorder="1" applyAlignment="1">
      <alignment horizontal="center" vertical="center"/>
    </xf>
    <xf numFmtId="14" fontId="4" fillId="0" borderId="9" xfId="0" applyNumberFormat="1" applyFont="1" applyFill="1" applyBorder="1" applyAlignment="1">
      <alignment horizontal="center" vertical="center"/>
    </xf>
    <xf numFmtId="14" fontId="4" fillId="0" borderId="27" xfId="0" applyNumberFormat="1" applyFont="1" applyFill="1" applyBorder="1" applyAlignment="1">
      <alignment horizontal="center" vertical="center"/>
    </xf>
    <xf numFmtId="14" fontId="4" fillId="0" borderId="21" xfId="0" applyNumberFormat="1" applyFont="1" applyFill="1" applyBorder="1" applyAlignment="1">
      <alignment horizontal="center" vertical="center"/>
    </xf>
    <xf numFmtId="14" fontId="4" fillId="0" borderId="23" xfId="0" applyNumberFormat="1" applyFont="1" applyFill="1" applyBorder="1" applyAlignment="1">
      <alignment horizontal="center" vertical="center"/>
    </xf>
    <xf numFmtId="14" fontId="4" fillId="0" borderId="28" xfId="0" applyNumberFormat="1" applyFont="1" applyFill="1" applyBorder="1" applyAlignment="1">
      <alignment horizontal="center" vertical="center"/>
    </xf>
    <xf numFmtId="14" fontId="4" fillId="0" borderId="20" xfId="0" applyNumberFormat="1" applyFont="1" applyFill="1" applyBorder="1" applyAlignment="1">
      <alignment horizontal="center" vertical="center" wrapText="1"/>
    </xf>
    <xf numFmtId="14" fontId="4" fillId="0" borderId="9" xfId="0" applyNumberFormat="1" applyFont="1" applyFill="1" applyBorder="1" applyAlignment="1">
      <alignment horizontal="center" vertical="center" wrapText="1"/>
    </xf>
    <xf numFmtId="14" fontId="4" fillId="0" borderId="27" xfId="0" applyNumberFormat="1" applyFont="1" applyFill="1" applyBorder="1" applyAlignment="1">
      <alignment horizontal="center" vertical="center" wrapText="1"/>
    </xf>
    <xf numFmtId="14" fontId="4" fillId="0" borderId="21" xfId="0" applyNumberFormat="1" applyFont="1" applyFill="1" applyBorder="1" applyAlignment="1">
      <alignment horizontal="center" vertical="center" wrapText="1"/>
    </xf>
    <xf numFmtId="14" fontId="4" fillId="0" borderId="23" xfId="0" applyNumberFormat="1" applyFont="1" applyFill="1" applyBorder="1" applyAlignment="1">
      <alignment horizontal="center" vertical="center" wrapText="1"/>
    </xf>
    <xf numFmtId="14" fontId="4" fillId="0" borderId="28" xfId="0" applyNumberFormat="1" applyFont="1" applyFill="1" applyBorder="1" applyAlignment="1">
      <alignment horizontal="center" vertical="center" wrapText="1"/>
    </xf>
    <xf numFmtId="14" fontId="4" fillId="4" borderId="20" xfId="0" applyNumberFormat="1" applyFont="1" applyFill="1" applyBorder="1" applyAlignment="1">
      <alignment horizontal="center" vertical="center"/>
    </xf>
    <xf numFmtId="14" fontId="4" fillId="4" borderId="9" xfId="0" applyNumberFormat="1" applyFont="1" applyFill="1" applyBorder="1" applyAlignment="1">
      <alignment horizontal="center" vertical="center"/>
    </xf>
    <xf numFmtId="14" fontId="4" fillId="4" borderId="27" xfId="0" applyNumberFormat="1" applyFont="1" applyFill="1" applyBorder="1" applyAlignment="1">
      <alignment horizontal="center" vertical="center"/>
    </xf>
    <xf numFmtId="14" fontId="4" fillId="4" borderId="21" xfId="0" applyNumberFormat="1" applyFont="1" applyFill="1" applyBorder="1" applyAlignment="1">
      <alignment horizontal="center" vertical="center"/>
    </xf>
    <xf numFmtId="14" fontId="4" fillId="4" borderId="23" xfId="0" applyNumberFormat="1" applyFont="1" applyFill="1" applyBorder="1" applyAlignment="1">
      <alignment horizontal="center" vertical="center"/>
    </xf>
    <xf numFmtId="14" fontId="4" fillId="4" borderId="28" xfId="0" applyNumberFormat="1" applyFont="1" applyFill="1" applyBorder="1" applyAlignment="1">
      <alignment horizontal="center" vertical="center"/>
    </xf>
    <xf numFmtId="164" fontId="3" fillId="0" borderId="15" xfId="0" applyNumberFormat="1" applyFont="1" applyBorder="1" applyAlignment="1">
      <alignment horizontal="center" vertical="center" wrapText="1"/>
    </xf>
    <xf numFmtId="164" fontId="3" fillId="0" borderId="16" xfId="0" applyNumberFormat="1" applyFont="1" applyBorder="1" applyAlignment="1">
      <alignment horizontal="center" vertical="center" wrapText="1"/>
    </xf>
    <xf numFmtId="164" fontId="3" fillId="0" borderId="17" xfId="0" applyNumberFormat="1" applyFont="1" applyBorder="1" applyAlignment="1">
      <alignment horizontal="center" vertical="center" wrapText="1"/>
    </xf>
    <xf numFmtId="0" fontId="0" fillId="0" borderId="9" xfId="0" applyFill="1" applyBorder="1" applyAlignment="1">
      <alignment horizontal="left" wrapText="1"/>
    </xf>
    <xf numFmtId="0" fontId="0" fillId="0" borderId="0" xfId="0" applyAlignment="1">
      <alignment horizontal="left" vertical="top" wrapText="1"/>
    </xf>
    <xf numFmtId="0" fontId="11" fillId="5" borderId="49" xfId="0" applyFont="1" applyFill="1" applyBorder="1" applyAlignment="1">
      <alignment horizontal="center" vertical="center" wrapText="1"/>
    </xf>
    <xf numFmtId="0" fontId="11" fillId="5" borderId="50" xfId="0" applyFont="1" applyFill="1" applyBorder="1" applyAlignment="1">
      <alignment horizontal="center" vertical="center" wrapText="1"/>
    </xf>
    <xf numFmtId="0" fontId="11" fillId="5" borderId="51" xfId="0" applyFont="1" applyFill="1" applyBorder="1" applyAlignment="1">
      <alignment horizontal="center" vertical="center" wrapText="1"/>
    </xf>
    <xf numFmtId="0" fontId="12" fillId="0" borderId="52" xfId="0" applyFont="1" applyFill="1" applyBorder="1" applyAlignment="1">
      <alignment vertical="center" wrapText="1"/>
    </xf>
    <xf numFmtId="0" fontId="12" fillId="0" borderId="47" xfId="0" applyFont="1" applyFill="1" applyBorder="1" applyAlignment="1">
      <alignment vertical="center" wrapText="1"/>
    </xf>
    <xf numFmtId="0" fontId="13" fillId="0" borderId="52"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4" fillId="0" borderId="9" xfId="0" applyFont="1" applyBorder="1" applyAlignment="1">
      <alignment horizontal="left"/>
    </xf>
    <xf numFmtId="164" fontId="4" fillId="0" borderId="9" xfId="2" applyNumberFormat="1" applyFont="1" applyBorder="1"/>
    <xf numFmtId="0" fontId="4" fillId="0" borderId="9" xfId="2" applyNumberFormat="1" applyFont="1" applyBorder="1"/>
    <xf numFmtId="0" fontId="4" fillId="0" borderId="9" xfId="0" applyFont="1" applyBorder="1" applyAlignment="1">
      <alignment horizontal="left" wrapText="1"/>
    </xf>
    <xf numFmtId="165" fontId="4" fillId="0" borderId="10" xfId="0" applyNumberFormat="1" applyFont="1" applyFill="1" applyBorder="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01945-1C07-4E6F-B9DC-52441743C2B8}">
  <dimension ref="A2:J23"/>
  <sheetViews>
    <sheetView tabSelected="1" workbookViewId="0">
      <selection activeCell="E22" sqref="E22"/>
    </sheetView>
  </sheetViews>
  <sheetFormatPr defaultRowHeight="15" x14ac:dyDescent="0.25"/>
  <cols>
    <col min="2" max="2" width="38.42578125" customWidth="1"/>
    <col min="3" max="3" width="12" customWidth="1"/>
    <col min="4" max="4" width="13.42578125" customWidth="1"/>
    <col min="5" max="5" width="13.85546875" customWidth="1"/>
    <col min="6" max="6" width="13.28515625" customWidth="1"/>
    <col min="7" max="7" width="12.28515625" customWidth="1"/>
    <col min="8" max="8" width="11.28515625" customWidth="1"/>
    <col min="9" max="9" width="11.85546875" customWidth="1"/>
  </cols>
  <sheetData>
    <row r="2" spans="1:10" ht="21" customHeight="1" x14ac:dyDescent="0.3">
      <c r="A2" s="222" t="s">
        <v>83</v>
      </c>
      <c r="B2" s="222"/>
      <c r="C2" s="222"/>
      <c r="D2" s="222"/>
      <c r="E2" s="222"/>
      <c r="F2" s="222"/>
      <c r="G2" s="222"/>
      <c r="H2" s="222"/>
      <c r="I2" s="222"/>
    </row>
    <row r="3" spans="1:10" ht="45" x14ac:dyDescent="0.25">
      <c r="A3" s="25" t="s">
        <v>27</v>
      </c>
      <c r="B3" s="26" t="s">
        <v>28</v>
      </c>
      <c r="C3" s="27" t="s">
        <v>35</v>
      </c>
      <c r="D3" s="27" t="s">
        <v>112</v>
      </c>
      <c r="E3" s="27" t="s">
        <v>39</v>
      </c>
      <c r="F3" s="27" t="s">
        <v>36</v>
      </c>
      <c r="G3" s="27" t="s">
        <v>29</v>
      </c>
      <c r="H3" s="27" t="s">
        <v>30</v>
      </c>
      <c r="I3" s="28" t="s">
        <v>31</v>
      </c>
    </row>
    <row r="4" spans="1:10" x14ac:dyDescent="0.25">
      <c r="A4" s="220">
        <v>1</v>
      </c>
      <c r="B4" s="24" t="s">
        <v>32</v>
      </c>
      <c r="C4" s="30">
        <v>43952</v>
      </c>
      <c r="D4" s="30">
        <v>44712</v>
      </c>
      <c r="E4" s="36">
        <v>21799.7</v>
      </c>
      <c r="F4" s="38">
        <v>10899.85</v>
      </c>
      <c r="G4" s="39">
        <v>10899.85</v>
      </c>
      <c r="H4" s="31">
        <v>18026.8</v>
      </c>
      <c r="I4" s="32">
        <f>SUM(E4:H4)</f>
        <v>61626.2</v>
      </c>
    </row>
    <row r="5" spans="1:10" x14ac:dyDescent="0.25">
      <c r="A5" s="221"/>
      <c r="B5" s="25" t="s">
        <v>37</v>
      </c>
      <c r="C5" s="30">
        <v>43952</v>
      </c>
      <c r="D5" s="47">
        <v>44712</v>
      </c>
      <c r="E5" s="37">
        <v>7810.32</v>
      </c>
      <c r="F5" s="41">
        <v>3905.16</v>
      </c>
      <c r="G5" s="191">
        <v>3913</v>
      </c>
      <c r="I5" s="32">
        <f>SUM(E5:H5)</f>
        <v>15628.48</v>
      </c>
      <c r="J5" s="43"/>
    </row>
    <row r="6" spans="1:10" x14ac:dyDescent="0.25">
      <c r="A6" s="23">
        <v>2</v>
      </c>
      <c r="B6" s="13" t="s">
        <v>33</v>
      </c>
      <c r="C6" s="30">
        <v>43952</v>
      </c>
      <c r="D6" s="47">
        <v>44712</v>
      </c>
      <c r="E6" s="36">
        <v>19705</v>
      </c>
      <c r="F6" s="17">
        <v>9852.5</v>
      </c>
      <c r="G6" s="40">
        <v>9852.5</v>
      </c>
      <c r="H6" s="31">
        <v>10030</v>
      </c>
      <c r="I6" s="32">
        <f>SUM(E6:H6)</f>
        <v>49440</v>
      </c>
    </row>
    <row r="7" spans="1:10" s="24" customFormat="1" x14ac:dyDescent="0.25">
      <c r="A7" s="23">
        <v>3</v>
      </c>
      <c r="B7" s="13" t="s">
        <v>84</v>
      </c>
      <c r="C7" s="30">
        <v>43952</v>
      </c>
      <c r="D7" s="47">
        <v>44712</v>
      </c>
      <c r="E7" s="36">
        <v>36598.5</v>
      </c>
      <c r="F7" s="17">
        <v>18299.25</v>
      </c>
      <c r="G7" s="40">
        <v>18299.25</v>
      </c>
      <c r="H7" s="31"/>
      <c r="I7" s="32">
        <f>SUM(E7:H7)</f>
        <v>73197</v>
      </c>
    </row>
    <row r="8" spans="1:10" x14ac:dyDescent="0.25">
      <c r="A8" s="29"/>
      <c r="B8" s="33" t="s">
        <v>38</v>
      </c>
      <c r="C8" s="34"/>
      <c r="D8" s="34"/>
      <c r="E8" s="18">
        <f>SUM(E4:E7)</f>
        <v>85913.52</v>
      </c>
      <c r="F8" s="18">
        <f>SUM(F4:F7)</f>
        <v>42956.76</v>
      </c>
      <c r="G8" s="42">
        <f>SUM(G4:G7)</f>
        <v>42964.6</v>
      </c>
      <c r="H8" s="35">
        <f>SUM(H4:H7)</f>
        <v>28056.799999999999</v>
      </c>
      <c r="I8" s="35">
        <f>SUM(E8:H8)</f>
        <v>199891.68</v>
      </c>
    </row>
    <row r="9" spans="1:10" ht="30" x14ac:dyDescent="0.25">
      <c r="B9" s="257" t="s">
        <v>113</v>
      </c>
      <c r="F9" s="45"/>
    </row>
    <row r="10" spans="1:10" x14ac:dyDescent="0.25">
      <c r="A10" s="105"/>
      <c r="B10" s="105"/>
      <c r="C10" s="105"/>
      <c r="D10" s="105"/>
      <c r="E10" s="105"/>
      <c r="F10" s="179"/>
      <c r="G10" s="180"/>
      <c r="H10" s="105"/>
      <c r="I10" s="105"/>
      <c r="J10" s="105"/>
    </row>
    <row r="11" spans="1:10" x14ac:dyDescent="0.25">
      <c r="A11" s="105"/>
      <c r="B11" s="105"/>
      <c r="C11" s="44"/>
      <c r="D11" s="105"/>
      <c r="E11" s="105"/>
      <c r="F11" s="105"/>
      <c r="G11" s="105"/>
      <c r="H11" s="105"/>
      <c r="I11" s="181"/>
      <c r="J11" s="105"/>
    </row>
    <row r="12" spans="1:10" x14ac:dyDescent="0.25">
      <c r="A12" s="105"/>
      <c r="B12" s="182"/>
      <c r="C12" s="105"/>
      <c r="D12" s="105"/>
      <c r="E12" s="105"/>
      <c r="F12" s="105"/>
      <c r="G12" s="105"/>
      <c r="H12" s="105"/>
      <c r="I12" s="105"/>
      <c r="J12" s="105"/>
    </row>
    <row r="13" spans="1:10" x14ac:dyDescent="0.25">
      <c r="A13" s="183"/>
      <c r="B13" s="184"/>
      <c r="C13" s="185"/>
      <c r="D13" s="177"/>
      <c r="E13" s="185"/>
      <c r="F13" s="185"/>
      <c r="G13" s="185"/>
      <c r="H13" s="105"/>
      <c r="I13" s="105"/>
      <c r="J13" s="105"/>
    </row>
    <row r="14" spans="1:10" x14ac:dyDescent="0.25">
      <c r="A14" s="183"/>
      <c r="B14" s="186"/>
      <c r="C14" s="187"/>
      <c r="D14" s="178"/>
      <c r="E14" s="187"/>
      <c r="F14" s="187"/>
      <c r="G14" s="187"/>
      <c r="H14" s="105"/>
      <c r="I14" s="105"/>
      <c r="J14" s="105"/>
    </row>
    <row r="15" spans="1:10" x14ac:dyDescent="0.25">
      <c r="A15" s="183"/>
      <c r="B15" s="188"/>
      <c r="C15" s="180"/>
      <c r="D15" s="178"/>
      <c r="E15" s="187"/>
      <c r="F15" s="180"/>
      <c r="G15" s="180"/>
      <c r="H15" s="105"/>
      <c r="I15" s="105"/>
      <c r="J15" s="105"/>
    </row>
    <row r="16" spans="1:10" x14ac:dyDescent="0.25">
      <c r="A16" s="183"/>
      <c r="B16" s="189"/>
      <c r="C16" s="180"/>
      <c r="D16" s="178"/>
      <c r="E16" s="187"/>
      <c r="F16" s="180"/>
      <c r="G16" s="180"/>
      <c r="H16" s="105"/>
      <c r="I16" s="105"/>
      <c r="J16" s="105"/>
    </row>
    <row r="17" spans="1:10" x14ac:dyDescent="0.25">
      <c r="A17" s="183"/>
      <c r="B17" s="186"/>
      <c r="C17" s="187"/>
      <c r="D17" s="178"/>
      <c r="E17" s="187"/>
      <c r="F17" s="187"/>
      <c r="G17" s="187"/>
      <c r="H17" s="105"/>
      <c r="I17" s="105"/>
      <c r="J17" s="105"/>
    </row>
    <row r="18" spans="1:10" x14ac:dyDescent="0.25">
      <c r="A18" s="183"/>
      <c r="B18" s="190"/>
      <c r="C18" s="187"/>
      <c r="D18" s="178"/>
      <c r="E18" s="187"/>
      <c r="F18" s="187"/>
      <c r="G18" s="187"/>
      <c r="H18" s="105"/>
      <c r="I18" s="105"/>
      <c r="J18" s="105"/>
    </row>
    <row r="19" spans="1:10" x14ac:dyDescent="0.25">
      <c r="A19" s="105"/>
      <c r="B19" s="105"/>
      <c r="C19" s="105"/>
      <c r="D19" s="105"/>
      <c r="E19" s="105"/>
      <c r="F19" s="105"/>
      <c r="G19" s="105"/>
      <c r="H19" s="105"/>
      <c r="I19" s="105"/>
      <c r="J19" s="105"/>
    </row>
    <row r="20" spans="1:10" x14ac:dyDescent="0.25">
      <c r="A20" s="105"/>
      <c r="B20" s="105"/>
      <c r="C20" s="105"/>
      <c r="D20" s="105"/>
      <c r="E20" s="105"/>
      <c r="F20" s="105"/>
      <c r="G20" s="105"/>
      <c r="H20" s="105"/>
      <c r="I20" s="105"/>
      <c r="J20" s="105"/>
    </row>
    <row r="21" spans="1:10" x14ac:dyDescent="0.25">
      <c r="A21" s="105"/>
      <c r="B21" s="105"/>
      <c r="C21" s="105"/>
      <c r="D21" s="105"/>
      <c r="E21" s="105"/>
      <c r="F21" s="105"/>
      <c r="G21" s="105"/>
      <c r="H21" s="105"/>
      <c r="I21" s="105"/>
      <c r="J21" s="105"/>
    </row>
    <row r="22" spans="1:10" x14ac:dyDescent="0.25">
      <c r="A22" s="105"/>
      <c r="B22" s="105"/>
      <c r="C22" s="105"/>
      <c r="D22" s="105"/>
      <c r="E22" s="105"/>
      <c r="F22" s="105"/>
      <c r="G22" s="105"/>
      <c r="H22" s="105"/>
      <c r="I22" s="105"/>
      <c r="J22" s="105"/>
    </row>
    <row r="23" spans="1:10" x14ac:dyDescent="0.25">
      <c r="A23" s="105"/>
      <c r="B23" s="105"/>
      <c r="C23" s="105"/>
      <c r="D23" s="105"/>
      <c r="E23" s="105"/>
      <c r="F23" s="105"/>
      <c r="G23" s="105"/>
      <c r="H23" s="105"/>
      <c r="I23" s="105"/>
      <c r="J23" s="105"/>
    </row>
  </sheetData>
  <mergeCells count="2">
    <mergeCell ref="A4:A5"/>
    <mergeCell ref="A2:I2"/>
  </mergeCells>
  <pageMargins left="0.7" right="0.7" top="0.75" bottom="0.75" header="0.3" footer="0.3"/>
  <pageSetup orientation="portrait" r:id="rId1"/>
  <ignoredErrors>
    <ignoredError sqref="I4:I5 I6:I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A19A9-EA13-436E-9DD6-6821E26DE665}">
  <dimension ref="A1:W45"/>
  <sheetViews>
    <sheetView workbookViewId="0">
      <selection activeCell="C4" sqref="C4:C12"/>
    </sheetView>
  </sheetViews>
  <sheetFormatPr defaultRowHeight="15" customHeight="1" x14ac:dyDescent="0.25"/>
  <cols>
    <col min="1" max="1" width="54.140625" customWidth="1"/>
    <col min="2" max="2" width="10" customWidth="1"/>
    <col min="3" max="3" width="9.7109375" customWidth="1"/>
    <col min="5" max="5" width="10.140625" customWidth="1"/>
    <col min="8" max="8" width="10" customWidth="1"/>
    <col min="12" max="12" width="10" customWidth="1"/>
    <col min="13" max="13" width="11.7109375" customWidth="1"/>
    <col min="15" max="15" width="10" bestFit="1" customWidth="1"/>
    <col min="16" max="17" width="9.140625" style="46"/>
    <col min="18" max="18" width="10.5703125" style="46" bestFit="1" customWidth="1"/>
    <col min="19" max="19" width="23.5703125" bestFit="1" customWidth="1"/>
    <col min="20" max="20" width="11.5703125" bestFit="1" customWidth="1"/>
    <col min="21" max="21" width="10" bestFit="1" customWidth="1"/>
    <col min="22" max="22" width="83.5703125" customWidth="1"/>
    <col min="23" max="23" width="10" bestFit="1" customWidth="1"/>
  </cols>
  <sheetData>
    <row r="1" spans="1:23" ht="20.25" customHeight="1" thickBot="1" x14ac:dyDescent="0.3"/>
    <row r="2" spans="1:23" ht="37.5" customHeight="1" thickBot="1" x14ac:dyDescent="0.3">
      <c r="A2" s="62"/>
      <c r="B2" s="62"/>
      <c r="C2" s="62"/>
      <c r="D2" s="241" t="s">
        <v>106</v>
      </c>
      <c r="E2" s="242"/>
      <c r="F2" s="243"/>
      <c r="G2" s="242" t="s">
        <v>107</v>
      </c>
      <c r="H2" s="242"/>
      <c r="I2" s="243"/>
      <c r="J2" s="241" t="s">
        <v>108</v>
      </c>
      <c r="K2" s="242"/>
      <c r="L2" s="243"/>
      <c r="M2" s="242" t="s">
        <v>109</v>
      </c>
      <c r="N2" s="242"/>
      <c r="O2" s="243"/>
      <c r="P2" s="241" t="s">
        <v>65</v>
      </c>
      <c r="Q2" s="242"/>
      <c r="R2" s="242"/>
      <c r="S2" s="106"/>
      <c r="T2" s="107"/>
      <c r="U2" s="107"/>
      <c r="V2" s="126"/>
      <c r="W2" s="108"/>
    </row>
    <row r="3" spans="1:23" s="153" customFormat="1" ht="30.75" thickBot="1" x14ac:dyDescent="0.3">
      <c r="A3" s="176" t="s">
        <v>27</v>
      </c>
      <c r="B3" s="170" t="s">
        <v>35</v>
      </c>
      <c r="C3" s="172" t="s">
        <v>42</v>
      </c>
      <c r="D3" s="167" t="s">
        <v>78</v>
      </c>
      <c r="E3" s="168" t="s">
        <v>77</v>
      </c>
      <c r="F3" s="169" t="s">
        <v>31</v>
      </c>
      <c r="G3" s="167" t="s">
        <v>78</v>
      </c>
      <c r="H3" s="168" t="s">
        <v>77</v>
      </c>
      <c r="I3" s="169" t="s">
        <v>31</v>
      </c>
      <c r="J3" s="167" t="s">
        <v>78</v>
      </c>
      <c r="K3" s="168" t="s">
        <v>77</v>
      </c>
      <c r="L3" s="169" t="s">
        <v>31</v>
      </c>
      <c r="M3" s="167" t="s">
        <v>78</v>
      </c>
      <c r="N3" s="168" t="s">
        <v>77</v>
      </c>
      <c r="O3" s="169" t="s">
        <v>31</v>
      </c>
      <c r="P3" s="167" t="s">
        <v>78</v>
      </c>
      <c r="Q3" s="168" t="s">
        <v>77</v>
      </c>
      <c r="R3" s="169" t="s">
        <v>31</v>
      </c>
      <c r="S3" s="197" t="s">
        <v>76</v>
      </c>
      <c r="T3" s="155" t="s">
        <v>5</v>
      </c>
      <c r="U3" s="155" t="s">
        <v>43</v>
      </c>
      <c r="V3" s="156" t="s">
        <v>44</v>
      </c>
      <c r="W3" s="159" t="s">
        <v>31</v>
      </c>
    </row>
    <row r="4" spans="1:23" ht="15" customHeight="1" x14ac:dyDescent="0.25">
      <c r="A4" s="127" t="s">
        <v>48</v>
      </c>
      <c r="B4" s="223">
        <v>43952</v>
      </c>
      <c r="C4" s="226">
        <v>44712</v>
      </c>
      <c r="D4" s="171"/>
      <c r="E4" s="164"/>
      <c r="F4" s="165"/>
      <c r="G4" s="163"/>
      <c r="H4" s="164"/>
      <c r="I4" s="165"/>
      <c r="J4" s="194"/>
      <c r="K4" s="195"/>
      <c r="L4" s="196"/>
      <c r="M4" s="194"/>
      <c r="N4" s="195"/>
      <c r="O4" s="196"/>
      <c r="P4" s="166">
        <v>160</v>
      </c>
      <c r="Q4" s="73">
        <v>50</v>
      </c>
      <c r="R4" s="140">
        <f>P4*Q4</f>
        <v>8000</v>
      </c>
      <c r="S4" s="160">
        <f>(F31+I31)*0.75</f>
        <v>32699.550000000003</v>
      </c>
      <c r="T4" s="75"/>
      <c r="U4" s="75"/>
      <c r="V4" s="154"/>
      <c r="W4" s="74"/>
    </row>
    <row r="5" spans="1:23" ht="15" customHeight="1" x14ac:dyDescent="0.25">
      <c r="A5" s="128" t="s">
        <v>49</v>
      </c>
      <c r="B5" s="224"/>
      <c r="C5" s="227"/>
      <c r="D5" s="88">
        <v>120</v>
      </c>
      <c r="E5" s="49">
        <v>65</v>
      </c>
      <c r="F5" s="50">
        <f>D5*E5</f>
        <v>7800</v>
      </c>
      <c r="G5" s="96" t="s">
        <v>64</v>
      </c>
      <c r="H5" s="49" t="s">
        <v>64</v>
      </c>
      <c r="I5" s="97" t="s">
        <v>64</v>
      </c>
      <c r="J5" s="96" t="s">
        <v>64</v>
      </c>
      <c r="K5" s="110" t="s">
        <v>64</v>
      </c>
      <c r="L5" s="97" t="s">
        <v>64</v>
      </c>
      <c r="M5" s="96" t="s">
        <v>64</v>
      </c>
      <c r="N5" s="110" t="s">
        <v>64</v>
      </c>
      <c r="O5" s="97" t="s">
        <v>64</v>
      </c>
      <c r="P5" s="80">
        <v>15</v>
      </c>
      <c r="Q5" s="110">
        <v>56.04</v>
      </c>
      <c r="R5" s="92">
        <f>P5*Q5*6</f>
        <v>5043.6000000000004</v>
      </c>
      <c r="S5" s="113"/>
      <c r="T5" s="114">
        <v>1957</v>
      </c>
      <c r="U5" s="114">
        <v>8000</v>
      </c>
      <c r="V5" s="129" t="s">
        <v>71</v>
      </c>
      <c r="W5" s="111"/>
    </row>
    <row r="6" spans="1:23" ht="15" customHeight="1" x14ac:dyDescent="0.25">
      <c r="A6" s="128" t="s">
        <v>79</v>
      </c>
      <c r="B6" s="224"/>
      <c r="C6" s="227"/>
      <c r="D6" s="88">
        <v>416</v>
      </c>
      <c r="E6" s="49">
        <v>45</v>
      </c>
      <c r="F6" s="50">
        <f>D6*E6</f>
        <v>18720</v>
      </c>
      <c r="G6" s="96" t="s">
        <v>64</v>
      </c>
      <c r="H6" s="49" t="s">
        <v>64</v>
      </c>
      <c r="I6" s="97" t="s">
        <v>64</v>
      </c>
      <c r="J6" s="96" t="s">
        <v>64</v>
      </c>
      <c r="K6" s="110" t="s">
        <v>64</v>
      </c>
      <c r="L6" s="97" t="s">
        <v>64</v>
      </c>
      <c r="M6" s="96" t="s">
        <v>64</v>
      </c>
      <c r="N6" s="110" t="s">
        <v>64</v>
      </c>
      <c r="O6" s="97" t="s">
        <v>64</v>
      </c>
      <c r="P6" s="80">
        <v>30</v>
      </c>
      <c r="Q6" s="110">
        <v>51.92</v>
      </c>
      <c r="R6" s="92">
        <f>P6*Q6*2</f>
        <v>3115.2000000000003</v>
      </c>
      <c r="S6" s="115"/>
      <c r="T6" s="112">
        <v>1000</v>
      </c>
      <c r="U6" s="116">
        <v>5043.6000000000004</v>
      </c>
      <c r="V6" s="129" t="s">
        <v>70</v>
      </c>
      <c r="W6" s="111"/>
    </row>
    <row r="7" spans="1:23" ht="15" customHeight="1" x14ac:dyDescent="0.25">
      <c r="A7" s="128" t="s">
        <v>80</v>
      </c>
      <c r="B7" s="224"/>
      <c r="C7" s="227"/>
      <c r="D7" s="96" t="s">
        <v>64</v>
      </c>
      <c r="E7" s="110" t="s">
        <v>64</v>
      </c>
      <c r="F7" s="97" t="s">
        <v>64</v>
      </c>
      <c r="G7" s="80">
        <v>334</v>
      </c>
      <c r="H7" s="49">
        <v>45</v>
      </c>
      <c r="I7" s="50">
        <f>G7*H7</f>
        <v>15030</v>
      </c>
      <c r="J7" s="96" t="s">
        <v>64</v>
      </c>
      <c r="K7" s="110" t="s">
        <v>64</v>
      </c>
      <c r="L7" s="97" t="s">
        <v>64</v>
      </c>
      <c r="M7" s="96" t="s">
        <v>64</v>
      </c>
      <c r="N7" s="110" t="s">
        <v>64</v>
      </c>
      <c r="O7" s="97" t="s">
        <v>64</v>
      </c>
      <c r="P7" s="80">
        <v>2</v>
      </c>
      <c r="Q7" s="110">
        <v>350</v>
      </c>
      <c r="R7" s="92">
        <f>P7*Q7</f>
        <v>700</v>
      </c>
      <c r="S7" s="115"/>
      <c r="T7" s="112">
        <v>2000</v>
      </c>
      <c r="U7" s="112">
        <v>3115.2000000000003</v>
      </c>
      <c r="V7" s="129" t="s">
        <v>69</v>
      </c>
      <c r="W7" s="111"/>
    </row>
    <row r="8" spans="1:23" s="46" customFormat="1" ht="15" customHeight="1" x14ac:dyDescent="0.25">
      <c r="A8" s="128" t="s">
        <v>47</v>
      </c>
      <c r="B8" s="224"/>
      <c r="C8" s="227"/>
      <c r="D8" s="96" t="s">
        <v>64</v>
      </c>
      <c r="E8" s="110" t="s">
        <v>64</v>
      </c>
      <c r="F8" s="97" t="s">
        <v>64</v>
      </c>
      <c r="G8" s="96" t="s">
        <v>64</v>
      </c>
      <c r="H8" s="110" t="s">
        <v>64</v>
      </c>
      <c r="I8" s="97" t="s">
        <v>64</v>
      </c>
      <c r="J8" s="96" t="s">
        <v>64</v>
      </c>
      <c r="K8" s="110" t="s">
        <v>64</v>
      </c>
      <c r="L8" s="97" t="s">
        <v>64</v>
      </c>
      <c r="M8" s="96" t="s">
        <v>92</v>
      </c>
      <c r="N8" s="151">
        <v>0.1</v>
      </c>
      <c r="O8" s="111">
        <v>15628.48</v>
      </c>
      <c r="P8" s="96" t="s">
        <v>64</v>
      </c>
      <c r="Q8" s="110" t="s">
        <v>64</v>
      </c>
      <c r="R8" s="97" t="s">
        <v>64</v>
      </c>
      <c r="S8" s="115">
        <v>11715</v>
      </c>
      <c r="T8" s="112">
        <v>2500</v>
      </c>
      <c r="U8" s="70">
        <v>347.99999999999994</v>
      </c>
      <c r="V8" s="71" t="s">
        <v>88</v>
      </c>
      <c r="W8" s="111"/>
    </row>
    <row r="9" spans="1:23" s="46" customFormat="1" ht="15" customHeight="1" x14ac:dyDescent="0.25">
      <c r="A9" s="128" t="s">
        <v>50</v>
      </c>
      <c r="B9" s="224"/>
      <c r="C9" s="227"/>
      <c r="D9" s="89">
        <v>50</v>
      </c>
      <c r="E9" s="68">
        <v>20</v>
      </c>
      <c r="F9" s="69">
        <f>D9*E9</f>
        <v>1000</v>
      </c>
      <c r="G9" s="96" t="s">
        <v>64</v>
      </c>
      <c r="H9" s="49" t="s">
        <v>64</v>
      </c>
      <c r="I9" s="97" t="s">
        <v>64</v>
      </c>
      <c r="J9" s="96" t="s">
        <v>64</v>
      </c>
      <c r="K9" s="110" t="s">
        <v>64</v>
      </c>
      <c r="L9" s="97" t="s">
        <v>64</v>
      </c>
      <c r="M9" s="96" t="s">
        <v>64</v>
      </c>
      <c r="N9" s="110" t="s">
        <v>64</v>
      </c>
      <c r="O9" s="97" t="s">
        <v>64</v>
      </c>
      <c r="P9" s="80">
        <v>6</v>
      </c>
      <c r="Q9" s="110">
        <v>120</v>
      </c>
      <c r="R9" s="157">
        <f>P9*Q9</f>
        <v>720</v>
      </c>
      <c r="S9" s="161"/>
      <c r="T9" s="75">
        <v>2000</v>
      </c>
      <c r="U9" s="70">
        <v>700</v>
      </c>
      <c r="V9" s="71" t="s">
        <v>68</v>
      </c>
      <c r="W9" s="111"/>
    </row>
    <row r="10" spans="1:23" s="46" customFormat="1" ht="15" customHeight="1" x14ac:dyDescent="0.25">
      <c r="A10" s="128" t="s">
        <v>66</v>
      </c>
      <c r="B10" s="224"/>
      <c r="C10" s="227"/>
      <c r="D10" s="89">
        <v>750</v>
      </c>
      <c r="E10" s="84">
        <v>0.1</v>
      </c>
      <c r="F10" s="69">
        <f>D10*E10</f>
        <v>75</v>
      </c>
      <c r="G10" s="96" t="s">
        <v>64</v>
      </c>
      <c r="H10" s="49" t="s">
        <v>64</v>
      </c>
      <c r="I10" s="97" t="s">
        <v>64</v>
      </c>
      <c r="J10" s="96" t="s">
        <v>64</v>
      </c>
      <c r="K10" s="110" t="s">
        <v>64</v>
      </c>
      <c r="L10" s="97" t="s">
        <v>64</v>
      </c>
      <c r="M10" s="96" t="s">
        <v>64</v>
      </c>
      <c r="N10" s="110" t="s">
        <v>64</v>
      </c>
      <c r="O10" s="97" t="s">
        <v>64</v>
      </c>
      <c r="P10" s="86">
        <v>2</v>
      </c>
      <c r="Q10" s="121">
        <v>50</v>
      </c>
      <c r="R10" s="158">
        <f>P10*Q10</f>
        <v>100</v>
      </c>
      <c r="S10" s="161"/>
      <c r="T10" s="75">
        <v>2500</v>
      </c>
      <c r="U10" s="70">
        <v>720</v>
      </c>
      <c r="V10" s="71" t="s">
        <v>73</v>
      </c>
      <c r="W10" s="111"/>
    </row>
    <row r="11" spans="1:23" s="46" customFormat="1" ht="15" customHeight="1" x14ac:dyDescent="0.25">
      <c r="A11" s="128" t="s">
        <v>89</v>
      </c>
      <c r="B11" s="224"/>
      <c r="C11" s="227"/>
      <c r="D11" s="89">
        <v>14</v>
      </c>
      <c r="E11" s="83">
        <v>0.57999999999999996</v>
      </c>
      <c r="F11" s="69">
        <f>D11*E11*120</f>
        <v>974.39999999999986</v>
      </c>
      <c r="G11" s="96" t="s">
        <v>64</v>
      </c>
      <c r="H11" s="49" t="s">
        <v>64</v>
      </c>
      <c r="I11" s="97" t="s">
        <v>64</v>
      </c>
      <c r="J11" s="96" t="s">
        <v>64</v>
      </c>
      <c r="K11" s="110" t="s">
        <v>64</v>
      </c>
      <c r="L11" s="97" t="s">
        <v>64</v>
      </c>
      <c r="M11" s="96" t="s">
        <v>64</v>
      </c>
      <c r="N11" s="110" t="s">
        <v>64</v>
      </c>
      <c r="O11" s="97" t="s">
        <v>64</v>
      </c>
      <c r="P11" s="82">
        <v>100</v>
      </c>
      <c r="Q11" s="84">
        <v>0.57999999999999996</v>
      </c>
      <c r="R11" s="92">
        <f>P11*Q11*6</f>
        <v>347.99999999999994</v>
      </c>
      <c r="S11" s="115"/>
      <c r="T11" s="112">
        <f>1147+1709</f>
        <v>2856</v>
      </c>
      <c r="U11" s="70">
        <v>100</v>
      </c>
      <c r="V11" s="71" t="s">
        <v>72</v>
      </c>
      <c r="W11" s="111"/>
    </row>
    <row r="12" spans="1:23" ht="15" customHeight="1" thickBot="1" x14ac:dyDescent="0.3">
      <c r="A12" s="130" t="s">
        <v>45</v>
      </c>
      <c r="B12" s="225"/>
      <c r="C12" s="228"/>
      <c r="D12" s="91">
        <f>SUM(D5:D11)</f>
        <v>1350</v>
      </c>
      <c r="E12" s="51" t="s">
        <v>67</v>
      </c>
      <c r="F12" s="52">
        <f>SUM(F5:F11)</f>
        <v>28569.4</v>
      </c>
      <c r="G12" s="81">
        <f>G7</f>
        <v>334</v>
      </c>
      <c r="H12" s="51">
        <f>H7</f>
        <v>45</v>
      </c>
      <c r="I12" s="52">
        <f>SUM(I7)</f>
        <v>15030</v>
      </c>
      <c r="J12" s="98" t="s">
        <v>64</v>
      </c>
      <c r="K12" s="117" t="s">
        <v>64</v>
      </c>
      <c r="L12" s="99" t="s">
        <v>64</v>
      </c>
      <c r="M12" s="98" t="s">
        <v>64</v>
      </c>
      <c r="N12" s="117" t="s">
        <v>64</v>
      </c>
      <c r="O12" s="118">
        <f>O8</f>
        <v>15628.48</v>
      </c>
      <c r="P12" s="81">
        <f>SUM(P4:P11)</f>
        <v>315</v>
      </c>
      <c r="Q12" s="117" t="s">
        <v>67</v>
      </c>
      <c r="R12" s="93">
        <f>SUM(R4:R11)</f>
        <v>18026.800000000003</v>
      </c>
      <c r="S12" s="162">
        <f>SUM(S4:S11)</f>
        <v>44414.55</v>
      </c>
      <c r="T12" s="119">
        <f>SUM(T5:T11)</f>
        <v>14813</v>
      </c>
      <c r="U12" s="119">
        <f>SUM(U5:U11)</f>
        <v>18026.8</v>
      </c>
      <c r="V12" s="131"/>
      <c r="W12" s="118">
        <f>SUM(S12:U12)</f>
        <v>77254.350000000006</v>
      </c>
    </row>
    <row r="13" spans="1:23" ht="15" customHeight="1" x14ac:dyDescent="0.25">
      <c r="A13" s="133" t="s">
        <v>46</v>
      </c>
      <c r="B13" s="235">
        <v>43952</v>
      </c>
      <c r="C13" s="238">
        <v>44712</v>
      </c>
      <c r="D13" s="173"/>
      <c r="E13" s="53"/>
      <c r="F13" s="95"/>
      <c r="G13" s="85"/>
      <c r="H13" s="56"/>
      <c r="I13" s="55"/>
      <c r="J13" s="101"/>
      <c r="K13" s="87"/>
      <c r="L13" s="94"/>
      <c r="M13" s="79"/>
      <c r="N13" s="54"/>
      <c r="O13" s="139"/>
      <c r="P13" s="136"/>
      <c r="Q13" s="120"/>
      <c r="R13" s="109"/>
      <c r="S13" s="198"/>
      <c r="T13" s="152"/>
      <c r="U13" s="56"/>
      <c r="V13" s="63"/>
      <c r="W13" s="55"/>
    </row>
    <row r="14" spans="1:23" s="46" customFormat="1" ht="15" customHeight="1" x14ac:dyDescent="0.25">
      <c r="A14" s="128" t="s">
        <v>51</v>
      </c>
      <c r="B14" s="236"/>
      <c r="C14" s="239"/>
      <c r="D14" s="102" t="s">
        <v>64</v>
      </c>
      <c r="E14" s="49" t="s">
        <v>64</v>
      </c>
      <c r="F14" s="97" t="s">
        <v>64</v>
      </c>
      <c r="G14" s="96" t="s">
        <v>64</v>
      </c>
      <c r="H14" s="49" t="s">
        <v>64</v>
      </c>
      <c r="I14" s="97" t="s">
        <v>64</v>
      </c>
      <c r="J14" s="80">
        <v>840</v>
      </c>
      <c r="K14" s="49">
        <v>35</v>
      </c>
      <c r="L14" s="92">
        <f>J14*K14</f>
        <v>29400</v>
      </c>
      <c r="M14" s="96" t="s">
        <v>64</v>
      </c>
      <c r="N14" s="49" t="s">
        <v>64</v>
      </c>
      <c r="O14" s="138" t="s">
        <v>64</v>
      </c>
      <c r="P14" s="80">
        <v>58</v>
      </c>
      <c r="Q14" s="110">
        <v>35</v>
      </c>
      <c r="R14" s="111">
        <f>P14*Q14</f>
        <v>2030</v>
      </c>
      <c r="S14" s="199"/>
      <c r="T14" s="57">
        <v>9853</v>
      </c>
      <c r="U14" s="111">
        <v>2030</v>
      </c>
      <c r="V14" s="72" t="s">
        <v>90</v>
      </c>
      <c r="W14" s="200"/>
    </row>
    <row r="15" spans="1:23" s="46" customFormat="1" ht="15" customHeight="1" x14ac:dyDescent="0.25">
      <c r="A15" s="128" t="s">
        <v>81</v>
      </c>
      <c r="B15" s="236"/>
      <c r="C15" s="239"/>
      <c r="D15" s="102" t="s">
        <v>64</v>
      </c>
      <c r="E15" s="49" t="s">
        <v>64</v>
      </c>
      <c r="F15" s="97" t="s">
        <v>64</v>
      </c>
      <c r="G15" s="96" t="s">
        <v>64</v>
      </c>
      <c r="H15" s="49" t="s">
        <v>64</v>
      </c>
      <c r="I15" s="97" t="s">
        <v>64</v>
      </c>
      <c r="J15" s="80">
        <v>286</v>
      </c>
      <c r="K15" s="49">
        <v>35</v>
      </c>
      <c r="L15" s="92">
        <f>J15*K15</f>
        <v>10010</v>
      </c>
      <c r="M15" s="96" t="s">
        <v>64</v>
      </c>
      <c r="N15" s="49" t="s">
        <v>64</v>
      </c>
      <c r="O15" s="138" t="s">
        <v>64</v>
      </c>
      <c r="P15" s="80">
        <v>200</v>
      </c>
      <c r="Q15" s="38">
        <v>40</v>
      </c>
      <c r="R15" s="142">
        <f>P15*Q15</f>
        <v>8000</v>
      </c>
      <c r="S15" s="199"/>
      <c r="T15" s="45"/>
      <c r="U15" s="57">
        <v>8000</v>
      </c>
      <c r="V15" s="134" t="s">
        <v>91</v>
      </c>
      <c r="W15" s="200"/>
    </row>
    <row r="16" spans="1:23" s="46" customFormat="1" ht="15" customHeight="1" thickBot="1" x14ac:dyDescent="0.3">
      <c r="A16" s="130" t="s">
        <v>40</v>
      </c>
      <c r="B16" s="237"/>
      <c r="C16" s="240"/>
      <c r="D16" s="174" t="s">
        <v>64</v>
      </c>
      <c r="E16" s="68" t="s">
        <v>64</v>
      </c>
      <c r="F16" s="100" t="s">
        <v>64</v>
      </c>
      <c r="G16" s="98" t="s">
        <v>64</v>
      </c>
      <c r="H16" s="51" t="s">
        <v>64</v>
      </c>
      <c r="I16" s="99" t="s">
        <v>64</v>
      </c>
      <c r="J16" s="64">
        <f>SUM(J14:J15)</f>
        <v>1126</v>
      </c>
      <c r="K16" s="58">
        <f>K15</f>
        <v>35</v>
      </c>
      <c r="L16" s="103">
        <f>SUM(L14:L15)</f>
        <v>39410</v>
      </c>
      <c r="M16" s="98" t="s">
        <v>64</v>
      </c>
      <c r="N16" s="51" t="s">
        <v>64</v>
      </c>
      <c r="O16" s="104" t="s">
        <v>64</v>
      </c>
      <c r="P16" s="81">
        <f>SUM(P14:P15)</f>
        <v>258</v>
      </c>
      <c r="Q16" s="117" t="s">
        <v>67</v>
      </c>
      <c r="R16" s="118">
        <f>SUM(R14:R15)</f>
        <v>10030</v>
      </c>
      <c r="S16" s="123">
        <v>29557.5</v>
      </c>
      <c r="T16" s="122">
        <f>T14</f>
        <v>9853</v>
      </c>
      <c r="U16" s="122">
        <f>SUM(U14:U15)</f>
        <v>10030</v>
      </c>
      <c r="V16" s="78"/>
      <c r="W16" s="77">
        <f>SUM(S16:U16)</f>
        <v>49440.5</v>
      </c>
    </row>
    <row r="17" spans="1:23" ht="15" customHeight="1" x14ac:dyDescent="0.25">
      <c r="A17" s="127" t="s">
        <v>85</v>
      </c>
      <c r="B17" s="229">
        <v>43952</v>
      </c>
      <c r="C17" s="232">
        <v>44712</v>
      </c>
      <c r="D17" s="175"/>
      <c r="E17" s="53"/>
      <c r="F17" s="48"/>
      <c r="G17" s="90"/>
      <c r="H17" s="75"/>
      <c r="I17" s="74"/>
      <c r="J17" s="132"/>
      <c r="K17" s="120"/>
      <c r="L17" s="109"/>
      <c r="M17" s="135"/>
      <c r="N17" s="120"/>
      <c r="O17" s="109"/>
      <c r="P17" s="136"/>
      <c r="Q17" s="120"/>
      <c r="R17" s="109"/>
      <c r="S17" s="201"/>
      <c r="T17" s="75"/>
      <c r="U17" s="75"/>
      <c r="V17" s="76"/>
      <c r="W17" s="74"/>
    </row>
    <row r="18" spans="1:23" s="46" customFormat="1" ht="15" customHeight="1" x14ac:dyDescent="0.25">
      <c r="A18" s="128" t="s">
        <v>52</v>
      </c>
      <c r="B18" s="230"/>
      <c r="C18" s="233"/>
      <c r="D18" s="102" t="s">
        <v>64</v>
      </c>
      <c r="E18" s="49" t="s">
        <v>64</v>
      </c>
      <c r="F18" s="97" t="s">
        <v>64</v>
      </c>
      <c r="G18" s="96" t="s">
        <v>64</v>
      </c>
      <c r="H18" s="49" t="s">
        <v>64</v>
      </c>
      <c r="I18" s="97" t="s">
        <v>64</v>
      </c>
      <c r="J18" s="143">
        <f t="shared" ref="J18:J28" si="0">L18/K18</f>
        <v>17.857142857142858</v>
      </c>
      <c r="K18" s="110">
        <v>140</v>
      </c>
      <c r="L18" s="97">
        <v>2500</v>
      </c>
      <c r="M18" s="96" t="s">
        <v>64</v>
      </c>
      <c r="N18" s="110" t="s">
        <v>64</v>
      </c>
      <c r="O18" s="138" t="s">
        <v>64</v>
      </c>
      <c r="P18" s="96" t="s">
        <v>64</v>
      </c>
      <c r="Q18" s="110" t="s">
        <v>64</v>
      </c>
      <c r="R18" s="97" t="s">
        <v>64</v>
      </c>
      <c r="S18" s="201"/>
      <c r="T18" s="13"/>
      <c r="U18" s="13"/>
      <c r="V18" s="13"/>
      <c r="W18" s="74"/>
    </row>
    <row r="19" spans="1:23" s="46" customFormat="1" ht="15" customHeight="1" x14ac:dyDescent="0.25">
      <c r="A19" s="128" t="s">
        <v>53</v>
      </c>
      <c r="B19" s="230"/>
      <c r="C19" s="233"/>
      <c r="D19" s="102" t="s">
        <v>64</v>
      </c>
      <c r="E19" s="49" t="s">
        <v>64</v>
      </c>
      <c r="F19" s="97" t="s">
        <v>64</v>
      </c>
      <c r="G19" s="96" t="s">
        <v>64</v>
      </c>
      <c r="H19" s="49" t="s">
        <v>64</v>
      </c>
      <c r="I19" s="97" t="s">
        <v>64</v>
      </c>
      <c r="J19" s="143">
        <f t="shared" si="0"/>
        <v>2.9785714285714286</v>
      </c>
      <c r="K19" s="110">
        <v>140</v>
      </c>
      <c r="L19" s="97">
        <v>417</v>
      </c>
      <c r="M19" s="96" t="s">
        <v>64</v>
      </c>
      <c r="N19" s="110" t="s">
        <v>64</v>
      </c>
      <c r="O19" s="138" t="s">
        <v>64</v>
      </c>
      <c r="P19" s="96" t="s">
        <v>64</v>
      </c>
      <c r="Q19" s="110" t="s">
        <v>64</v>
      </c>
      <c r="R19" s="97" t="s">
        <v>64</v>
      </c>
      <c r="S19" s="201"/>
      <c r="T19" s="13"/>
      <c r="U19" s="13"/>
      <c r="V19" s="13"/>
      <c r="W19" s="74"/>
    </row>
    <row r="20" spans="1:23" s="46" customFormat="1" ht="15" customHeight="1" x14ac:dyDescent="0.25">
      <c r="A20" s="128" t="s">
        <v>54</v>
      </c>
      <c r="B20" s="230"/>
      <c r="C20" s="233"/>
      <c r="D20" s="102" t="s">
        <v>64</v>
      </c>
      <c r="E20" s="49" t="s">
        <v>64</v>
      </c>
      <c r="F20" s="97" t="s">
        <v>64</v>
      </c>
      <c r="G20" s="96" t="s">
        <v>64</v>
      </c>
      <c r="H20" s="49" t="s">
        <v>64</v>
      </c>
      <c r="I20" s="97" t="s">
        <v>64</v>
      </c>
      <c r="J20" s="143">
        <f t="shared" si="0"/>
        <v>22.821428571428573</v>
      </c>
      <c r="K20" s="110">
        <v>140</v>
      </c>
      <c r="L20" s="97">
        <v>3195</v>
      </c>
      <c r="M20" s="96" t="s">
        <v>64</v>
      </c>
      <c r="N20" s="110" t="s">
        <v>64</v>
      </c>
      <c r="O20" s="138" t="s">
        <v>64</v>
      </c>
      <c r="P20" s="96" t="s">
        <v>64</v>
      </c>
      <c r="Q20" s="110" t="s">
        <v>64</v>
      </c>
      <c r="R20" s="97" t="s">
        <v>64</v>
      </c>
      <c r="S20" s="201"/>
      <c r="T20" s="13"/>
      <c r="U20" s="112"/>
      <c r="V20" s="129"/>
      <c r="W20" s="74"/>
    </row>
    <row r="21" spans="1:23" s="46" customFormat="1" ht="15" customHeight="1" x14ac:dyDescent="0.25">
      <c r="A21" s="128" t="s">
        <v>55</v>
      </c>
      <c r="B21" s="230"/>
      <c r="C21" s="233"/>
      <c r="D21" s="102" t="s">
        <v>64</v>
      </c>
      <c r="E21" s="49" t="s">
        <v>64</v>
      </c>
      <c r="F21" s="97" t="s">
        <v>64</v>
      </c>
      <c r="G21" s="96" t="s">
        <v>64</v>
      </c>
      <c r="H21" s="49" t="s">
        <v>64</v>
      </c>
      <c r="I21" s="97" t="s">
        <v>64</v>
      </c>
      <c r="J21" s="143">
        <f t="shared" si="0"/>
        <v>19.842857142857142</v>
      </c>
      <c r="K21" s="110">
        <v>140</v>
      </c>
      <c r="L21" s="97">
        <v>2778</v>
      </c>
      <c r="M21" s="96" t="s">
        <v>64</v>
      </c>
      <c r="N21" s="110" t="s">
        <v>64</v>
      </c>
      <c r="O21" s="138" t="s">
        <v>64</v>
      </c>
      <c r="P21" s="96" t="s">
        <v>64</v>
      </c>
      <c r="Q21" s="110" t="s">
        <v>64</v>
      </c>
      <c r="R21" s="97" t="s">
        <v>64</v>
      </c>
      <c r="S21" s="201"/>
      <c r="T21" s="112"/>
      <c r="U21" s="75"/>
      <c r="V21" s="76"/>
      <c r="W21" s="74"/>
    </row>
    <row r="22" spans="1:23" s="46" customFormat="1" ht="15" customHeight="1" x14ac:dyDescent="0.25">
      <c r="A22" s="128" t="s">
        <v>56</v>
      </c>
      <c r="B22" s="230"/>
      <c r="C22" s="233"/>
      <c r="D22" s="102" t="s">
        <v>64</v>
      </c>
      <c r="E22" s="49" t="s">
        <v>64</v>
      </c>
      <c r="F22" s="97" t="s">
        <v>64</v>
      </c>
      <c r="G22" s="96" t="s">
        <v>64</v>
      </c>
      <c r="H22" s="49" t="s">
        <v>64</v>
      </c>
      <c r="I22" s="97" t="s">
        <v>64</v>
      </c>
      <c r="J22" s="143">
        <f t="shared" si="0"/>
        <v>8.3142857142857149</v>
      </c>
      <c r="K22" s="110">
        <v>140</v>
      </c>
      <c r="L22" s="97">
        <v>1164</v>
      </c>
      <c r="M22" s="96" t="s">
        <v>64</v>
      </c>
      <c r="N22" s="110" t="s">
        <v>64</v>
      </c>
      <c r="O22" s="138" t="s">
        <v>64</v>
      </c>
      <c r="P22" s="96" t="s">
        <v>64</v>
      </c>
      <c r="Q22" s="110" t="s">
        <v>64</v>
      </c>
      <c r="R22" s="97" t="s">
        <v>64</v>
      </c>
      <c r="S22" s="201"/>
      <c r="T22" s="75"/>
      <c r="U22" s="75"/>
      <c r="V22" s="76"/>
      <c r="W22" s="74"/>
    </row>
    <row r="23" spans="1:23" s="46" customFormat="1" ht="15" customHeight="1" x14ac:dyDescent="0.25">
      <c r="A23" s="128" t="s">
        <v>57</v>
      </c>
      <c r="B23" s="230"/>
      <c r="C23" s="233"/>
      <c r="D23" s="102" t="s">
        <v>64</v>
      </c>
      <c r="E23" s="49" t="s">
        <v>64</v>
      </c>
      <c r="F23" s="97" t="s">
        <v>64</v>
      </c>
      <c r="G23" s="96" t="s">
        <v>64</v>
      </c>
      <c r="H23" s="49" t="s">
        <v>64</v>
      </c>
      <c r="I23" s="97" t="s">
        <v>64</v>
      </c>
      <c r="J23" s="143">
        <f t="shared" si="0"/>
        <v>4.6142857142857139</v>
      </c>
      <c r="K23" s="110">
        <v>140</v>
      </c>
      <c r="L23" s="97">
        <v>646</v>
      </c>
      <c r="M23" s="96" t="s">
        <v>64</v>
      </c>
      <c r="N23" s="110" t="s">
        <v>64</v>
      </c>
      <c r="O23" s="138" t="s">
        <v>64</v>
      </c>
      <c r="P23" s="96" t="s">
        <v>64</v>
      </c>
      <c r="Q23" s="110" t="s">
        <v>64</v>
      </c>
      <c r="R23" s="97" t="s">
        <v>64</v>
      </c>
      <c r="S23" s="201"/>
      <c r="T23" s="75"/>
      <c r="U23" s="75"/>
      <c r="V23" s="76"/>
      <c r="W23" s="74"/>
    </row>
    <row r="24" spans="1:23" s="46" customFormat="1" ht="15" customHeight="1" x14ac:dyDescent="0.25">
      <c r="A24" s="128" t="s">
        <v>58</v>
      </c>
      <c r="B24" s="230"/>
      <c r="C24" s="233"/>
      <c r="D24" s="102" t="s">
        <v>64</v>
      </c>
      <c r="E24" s="49" t="s">
        <v>64</v>
      </c>
      <c r="F24" s="97" t="s">
        <v>64</v>
      </c>
      <c r="G24" s="96" t="s">
        <v>64</v>
      </c>
      <c r="H24" s="49" t="s">
        <v>64</v>
      </c>
      <c r="I24" s="97" t="s">
        <v>64</v>
      </c>
      <c r="J24" s="143">
        <f t="shared" si="0"/>
        <v>15.235714285714286</v>
      </c>
      <c r="K24" s="110">
        <v>140</v>
      </c>
      <c r="L24" s="97">
        <v>2133</v>
      </c>
      <c r="M24" s="96" t="s">
        <v>64</v>
      </c>
      <c r="N24" s="110" t="s">
        <v>64</v>
      </c>
      <c r="O24" s="138" t="s">
        <v>64</v>
      </c>
      <c r="P24" s="96" t="s">
        <v>64</v>
      </c>
      <c r="Q24" s="110" t="s">
        <v>64</v>
      </c>
      <c r="R24" s="97" t="s">
        <v>64</v>
      </c>
      <c r="S24" s="201"/>
      <c r="T24" s="75"/>
      <c r="U24" s="75"/>
      <c r="V24" s="76"/>
      <c r="W24" s="74"/>
    </row>
    <row r="25" spans="1:23" s="46" customFormat="1" ht="15" customHeight="1" x14ac:dyDescent="0.25">
      <c r="A25" s="128" t="s">
        <v>59</v>
      </c>
      <c r="B25" s="230"/>
      <c r="C25" s="233"/>
      <c r="D25" s="102" t="s">
        <v>64</v>
      </c>
      <c r="E25" s="49" t="s">
        <v>64</v>
      </c>
      <c r="F25" s="97" t="s">
        <v>64</v>
      </c>
      <c r="G25" s="96" t="s">
        <v>64</v>
      </c>
      <c r="H25" s="49" t="s">
        <v>64</v>
      </c>
      <c r="I25" s="97" t="s">
        <v>64</v>
      </c>
      <c r="J25" s="143">
        <f t="shared" si="0"/>
        <v>34.064285714285717</v>
      </c>
      <c r="K25" s="110">
        <v>140</v>
      </c>
      <c r="L25" s="97">
        <v>4769</v>
      </c>
      <c r="M25" s="96" t="s">
        <v>64</v>
      </c>
      <c r="N25" s="110" t="s">
        <v>64</v>
      </c>
      <c r="O25" s="138" t="s">
        <v>64</v>
      </c>
      <c r="P25" s="96" t="s">
        <v>64</v>
      </c>
      <c r="Q25" s="110" t="s">
        <v>64</v>
      </c>
      <c r="R25" s="97" t="s">
        <v>64</v>
      </c>
      <c r="S25" s="201"/>
      <c r="T25" s="75">
        <v>17158</v>
      </c>
      <c r="U25" s="75"/>
      <c r="V25" s="76" t="s">
        <v>75</v>
      </c>
      <c r="W25" s="74"/>
    </row>
    <row r="26" spans="1:23" s="46" customFormat="1" ht="15" customHeight="1" x14ac:dyDescent="0.25">
      <c r="A26" s="128" t="s">
        <v>60</v>
      </c>
      <c r="B26" s="230"/>
      <c r="C26" s="233"/>
      <c r="D26" s="102" t="s">
        <v>64</v>
      </c>
      <c r="E26" s="49" t="s">
        <v>64</v>
      </c>
      <c r="F26" s="97" t="s">
        <v>64</v>
      </c>
      <c r="G26" s="96" t="s">
        <v>64</v>
      </c>
      <c r="H26" s="49" t="s">
        <v>64</v>
      </c>
      <c r="I26" s="97" t="s">
        <v>64</v>
      </c>
      <c r="J26" s="143">
        <f t="shared" si="0"/>
        <v>121.01428571428572</v>
      </c>
      <c r="K26" s="110">
        <v>140</v>
      </c>
      <c r="L26" s="97">
        <v>16942</v>
      </c>
      <c r="M26" s="96" t="s">
        <v>64</v>
      </c>
      <c r="N26" s="110" t="s">
        <v>64</v>
      </c>
      <c r="O26" s="138" t="s">
        <v>64</v>
      </c>
      <c r="P26" s="96" t="s">
        <v>64</v>
      </c>
      <c r="Q26" s="110" t="s">
        <v>64</v>
      </c>
      <c r="R26" s="97" t="s">
        <v>64</v>
      </c>
      <c r="S26" s="201"/>
      <c r="T26" s="75"/>
      <c r="U26" s="75"/>
      <c r="V26" s="76"/>
      <c r="W26" s="74"/>
    </row>
    <row r="27" spans="1:23" s="46" customFormat="1" ht="15" customHeight="1" x14ac:dyDescent="0.25">
      <c r="A27" s="128" t="s">
        <v>61</v>
      </c>
      <c r="B27" s="230"/>
      <c r="C27" s="233"/>
      <c r="D27" s="102" t="s">
        <v>64</v>
      </c>
      <c r="E27" s="49" t="s">
        <v>64</v>
      </c>
      <c r="F27" s="97" t="s">
        <v>64</v>
      </c>
      <c r="G27" s="96" t="s">
        <v>64</v>
      </c>
      <c r="H27" s="49" t="s">
        <v>64</v>
      </c>
      <c r="I27" s="97" t="s">
        <v>64</v>
      </c>
      <c r="J27" s="143">
        <f t="shared" si="0"/>
        <v>98.607142857142861</v>
      </c>
      <c r="K27" s="110">
        <v>140</v>
      </c>
      <c r="L27" s="97">
        <v>13805</v>
      </c>
      <c r="M27" s="96" t="s">
        <v>64</v>
      </c>
      <c r="N27" s="110" t="s">
        <v>64</v>
      </c>
      <c r="O27" s="138" t="s">
        <v>64</v>
      </c>
      <c r="P27" s="96" t="s">
        <v>64</v>
      </c>
      <c r="Q27" s="110" t="s">
        <v>64</v>
      </c>
      <c r="R27" s="97" t="s">
        <v>64</v>
      </c>
      <c r="S27" s="201"/>
      <c r="T27" s="75"/>
      <c r="U27" s="75"/>
      <c r="V27" s="76"/>
      <c r="W27" s="74"/>
    </row>
    <row r="28" spans="1:23" s="46" customFormat="1" ht="15" customHeight="1" x14ac:dyDescent="0.25">
      <c r="A28" s="128" t="s">
        <v>62</v>
      </c>
      <c r="B28" s="230"/>
      <c r="C28" s="233"/>
      <c r="D28" s="102" t="s">
        <v>64</v>
      </c>
      <c r="E28" s="49" t="s">
        <v>64</v>
      </c>
      <c r="F28" s="97" t="s">
        <v>64</v>
      </c>
      <c r="G28" s="96" t="s">
        <v>64</v>
      </c>
      <c r="H28" s="49" t="s">
        <v>64</v>
      </c>
      <c r="I28" s="97" t="s">
        <v>64</v>
      </c>
      <c r="J28" s="143">
        <f t="shared" si="0"/>
        <v>123.7</v>
      </c>
      <c r="K28" s="110">
        <v>140</v>
      </c>
      <c r="L28" s="97">
        <v>17318</v>
      </c>
      <c r="M28" s="96" t="s">
        <v>64</v>
      </c>
      <c r="N28" s="110" t="s">
        <v>64</v>
      </c>
      <c r="O28" s="138" t="s">
        <v>64</v>
      </c>
      <c r="P28" s="96" t="s">
        <v>64</v>
      </c>
      <c r="Q28" s="110" t="s">
        <v>64</v>
      </c>
      <c r="R28" s="97" t="s">
        <v>64</v>
      </c>
      <c r="S28" s="201"/>
      <c r="T28" s="75"/>
      <c r="U28" s="75"/>
      <c r="V28" s="76"/>
      <c r="W28" s="74"/>
    </row>
    <row r="29" spans="1:23" s="46" customFormat="1" ht="15" customHeight="1" x14ac:dyDescent="0.25">
      <c r="A29" s="128" t="s">
        <v>63</v>
      </c>
      <c r="B29" s="230"/>
      <c r="C29" s="233"/>
      <c r="D29" s="102" t="s">
        <v>64</v>
      </c>
      <c r="E29" s="49" t="s">
        <v>64</v>
      </c>
      <c r="F29" s="97" t="s">
        <v>64</v>
      </c>
      <c r="G29" s="96" t="s">
        <v>64</v>
      </c>
      <c r="H29" s="49" t="s">
        <v>64</v>
      </c>
      <c r="I29" s="97" t="s">
        <v>64</v>
      </c>
      <c r="J29" s="143">
        <f>L29/K29</f>
        <v>53.785714285714285</v>
      </c>
      <c r="K29" s="110">
        <v>140</v>
      </c>
      <c r="L29" s="97">
        <v>7530</v>
      </c>
      <c r="M29" s="96" t="s">
        <v>64</v>
      </c>
      <c r="N29" s="110" t="s">
        <v>64</v>
      </c>
      <c r="O29" s="138" t="s">
        <v>64</v>
      </c>
      <c r="P29" s="96" t="s">
        <v>64</v>
      </c>
      <c r="Q29" s="110" t="s">
        <v>64</v>
      </c>
      <c r="R29" s="97" t="s">
        <v>64</v>
      </c>
      <c r="S29" s="201"/>
      <c r="T29" s="38">
        <v>1141</v>
      </c>
      <c r="U29" s="75"/>
      <c r="V29" s="76" t="s">
        <v>74</v>
      </c>
      <c r="W29" s="74"/>
    </row>
    <row r="30" spans="1:23" ht="15" customHeight="1" thickBot="1" x14ac:dyDescent="0.3">
      <c r="A30" s="130" t="s">
        <v>41</v>
      </c>
      <c r="B30" s="231"/>
      <c r="C30" s="234"/>
      <c r="D30" s="141" t="s">
        <v>64</v>
      </c>
      <c r="E30" s="51" t="s">
        <v>64</v>
      </c>
      <c r="F30" s="99" t="s">
        <v>64</v>
      </c>
      <c r="G30" s="98" t="s">
        <v>64</v>
      </c>
      <c r="H30" s="51" t="s">
        <v>64</v>
      </c>
      <c r="I30" s="99" t="s">
        <v>64</v>
      </c>
      <c r="J30" s="150">
        <f>SUM(J18:J29)</f>
        <v>522.83571428571429</v>
      </c>
      <c r="K30" s="117">
        <v>140</v>
      </c>
      <c r="L30" s="99">
        <f>SUM(L18:L29)</f>
        <v>73197</v>
      </c>
      <c r="M30" s="98" t="s">
        <v>64</v>
      </c>
      <c r="N30" s="117" t="s">
        <v>64</v>
      </c>
      <c r="O30" s="104" t="s">
        <v>64</v>
      </c>
      <c r="P30" s="98" t="s">
        <v>64</v>
      </c>
      <c r="Q30" s="117" t="s">
        <v>64</v>
      </c>
      <c r="R30" s="99" t="s">
        <v>64</v>
      </c>
      <c r="S30" s="202">
        <v>54897.75</v>
      </c>
      <c r="T30" s="119">
        <f>SUM(T19:T29)</f>
        <v>18299</v>
      </c>
      <c r="U30" s="193" t="s">
        <v>64</v>
      </c>
      <c r="V30" s="131"/>
      <c r="W30" s="118">
        <f>SUM(S30:U30)</f>
        <v>73196.75</v>
      </c>
    </row>
    <row r="31" spans="1:23" ht="15" customHeight="1" thickBot="1" x14ac:dyDescent="0.3">
      <c r="A31" s="65" t="s">
        <v>34</v>
      </c>
      <c r="B31" s="65"/>
      <c r="C31" s="65"/>
      <c r="D31" s="66"/>
      <c r="E31" s="59"/>
      <c r="F31" s="60">
        <f>F12</f>
        <v>28569.4</v>
      </c>
      <c r="G31" s="59"/>
      <c r="H31" s="59"/>
      <c r="I31" s="60">
        <f>I12</f>
        <v>15030</v>
      </c>
      <c r="J31" s="67"/>
      <c r="K31" s="59"/>
      <c r="L31" s="60">
        <f>L16+L30</f>
        <v>112607</v>
      </c>
      <c r="M31" s="59"/>
      <c r="N31" s="59"/>
      <c r="O31" s="60">
        <f>O12</f>
        <v>15628.48</v>
      </c>
      <c r="P31" s="137"/>
      <c r="Q31" s="124"/>
      <c r="R31" s="125">
        <f>R12+R16</f>
        <v>28056.800000000003</v>
      </c>
      <c r="S31" s="203">
        <f>S12+S16+S30</f>
        <v>128869.8</v>
      </c>
      <c r="T31" s="125">
        <f>T12+T16+T30</f>
        <v>42965</v>
      </c>
      <c r="U31" s="125">
        <f>U12+U16</f>
        <v>28056.799999999999</v>
      </c>
      <c r="V31" s="61"/>
      <c r="W31" s="125">
        <f>W12+W16+W30</f>
        <v>199891.6</v>
      </c>
    </row>
    <row r="32" spans="1:23" ht="15" customHeight="1" x14ac:dyDescent="0.25">
      <c r="U32" s="20"/>
    </row>
    <row r="33" spans="12:16" ht="15" customHeight="1" x14ac:dyDescent="0.25">
      <c r="O33" s="20"/>
    </row>
    <row r="34" spans="12:16" ht="15" customHeight="1" x14ac:dyDescent="0.25">
      <c r="L34" s="45"/>
      <c r="M34" s="45"/>
      <c r="N34" s="45"/>
      <c r="O34" s="45"/>
      <c r="P34" s="45"/>
    </row>
    <row r="35" spans="12:16" ht="15" customHeight="1" x14ac:dyDescent="0.25">
      <c r="L35" s="45"/>
      <c r="M35" s="144"/>
      <c r="N35" s="145"/>
      <c r="O35" s="45"/>
      <c r="P35" s="45"/>
    </row>
    <row r="36" spans="12:16" ht="15" customHeight="1" x14ac:dyDescent="0.25">
      <c r="L36" s="45"/>
      <c r="M36" s="144"/>
      <c r="N36" s="146"/>
      <c r="O36" s="45"/>
      <c r="P36" s="45"/>
    </row>
    <row r="37" spans="12:16" ht="15" customHeight="1" x14ac:dyDescent="0.25">
      <c r="L37" s="45"/>
      <c r="M37" s="144"/>
      <c r="N37" s="146"/>
      <c r="O37" s="45"/>
      <c r="P37" s="45"/>
    </row>
    <row r="38" spans="12:16" ht="15" customHeight="1" x14ac:dyDescent="0.25">
      <c r="L38" s="45"/>
      <c r="M38" s="144"/>
      <c r="N38" s="146"/>
      <c r="O38" s="45"/>
      <c r="P38" s="45"/>
    </row>
    <row r="39" spans="12:16" ht="15" customHeight="1" x14ac:dyDescent="0.25">
      <c r="L39" s="45"/>
      <c r="M39" s="147"/>
      <c r="N39" s="146"/>
      <c r="O39" s="45"/>
      <c r="P39" s="45"/>
    </row>
    <row r="40" spans="12:16" ht="15" customHeight="1" x14ac:dyDescent="0.25">
      <c r="L40" s="45"/>
      <c r="M40" s="147"/>
      <c r="N40" s="146"/>
      <c r="O40" s="45"/>
      <c r="P40" s="45"/>
    </row>
    <row r="41" spans="12:16" ht="15" customHeight="1" x14ac:dyDescent="0.25">
      <c r="L41" s="45"/>
      <c r="M41" s="147"/>
      <c r="N41" s="146"/>
      <c r="O41" s="45"/>
      <c r="P41" s="45"/>
    </row>
    <row r="42" spans="12:16" ht="15" customHeight="1" x14ac:dyDescent="0.25">
      <c r="L42" s="45"/>
      <c r="M42" s="147"/>
      <c r="N42" s="146"/>
      <c r="O42" s="45"/>
      <c r="P42" s="45"/>
    </row>
    <row r="43" spans="12:16" ht="15" customHeight="1" x14ac:dyDescent="0.25">
      <c r="L43" s="45"/>
      <c r="M43" s="148"/>
      <c r="N43" s="149"/>
      <c r="O43" s="45"/>
      <c r="P43" s="45"/>
    </row>
    <row r="44" spans="12:16" ht="15" customHeight="1" x14ac:dyDescent="0.25">
      <c r="L44" s="45"/>
      <c r="M44" s="45"/>
      <c r="N44" s="45"/>
      <c r="O44" s="45"/>
      <c r="P44" s="45"/>
    </row>
    <row r="45" spans="12:16" ht="15" customHeight="1" x14ac:dyDescent="0.25">
      <c r="L45" s="45"/>
      <c r="M45" s="45"/>
      <c r="N45" s="45"/>
      <c r="O45" s="45"/>
      <c r="P45" s="45"/>
    </row>
  </sheetData>
  <mergeCells count="11">
    <mergeCell ref="P2:R2"/>
    <mergeCell ref="D2:F2"/>
    <mergeCell ref="M2:O2"/>
    <mergeCell ref="G2:I2"/>
    <mergeCell ref="J2:L2"/>
    <mergeCell ref="B4:B12"/>
    <mergeCell ref="C4:C12"/>
    <mergeCell ref="B17:B30"/>
    <mergeCell ref="C17:C30"/>
    <mergeCell ref="B13:B16"/>
    <mergeCell ref="C13:C16"/>
  </mergeCells>
  <pageMargins left="0.7" right="0.7" top="0.75" bottom="0.75" header="0.3" footer="0.3"/>
  <ignoredErrors>
    <ignoredError sqref="K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0FCB1-A99F-469A-8A5D-2DFFBF1CFB4C}">
  <dimension ref="A1:H35"/>
  <sheetViews>
    <sheetView workbookViewId="0">
      <selection activeCell="H30" sqref="H30"/>
    </sheetView>
  </sheetViews>
  <sheetFormatPr defaultRowHeight="15" customHeight="1" x14ac:dyDescent="0.25"/>
  <cols>
    <col min="1" max="1" width="47.85546875" customWidth="1"/>
    <col min="2" max="2" width="13" customWidth="1"/>
    <col min="3" max="3" width="11.140625" customWidth="1"/>
    <col min="5" max="5" width="11.5703125" bestFit="1" customWidth="1"/>
  </cols>
  <sheetData>
    <row r="1" spans="1:5" ht="15" customHeight="1" x14ac:dyDescent="0.25">
      <c r="A1" s="1" t="s">
        <v>0</v>
      </c>
      <c r="B1" s="22">
        <v>171827.03999999998</v>
      </c>
      <c r="C1" s="2" t="s">
        <v>1</v>
      </c>
    </row>
    <row r="2" spans="1:5" ht="15" customHeight="1" x14ac:dyDescent="0.25">
      <c r="A2" s="3" t="s">
        <v>2</v>
      </c>
      <c r="B2" s="19">
        <v>85913.51999999999</v>
      </c>
      <c r="C2" s="4">
        <v>0.5</v>
      </c>
    </row>
    <row r="3" spans="1:5" ht="15" customHeight="1" x14ac:dyDescent="0.25">
      <c r="A3" s="5" t="s">
        <v>3</v>
      </c>
      <c r="B3" s="20">
        <v>42956.759999999995</v>
      </c>
      <c r="C3" s="6">
        <v>0.25</v>
      </c>
    </row>
    <row r="4" spans="1:5" ht="15" customHeight="1" x14ac:dyDescent="0.25">
      <c r="A4" s="5" t="s">
        <v>4</v>
      </c>
      <c r="B4" s="20">
        <v>128870.27999999998</v>
      </c>
      <c r="C4" s="6">
        <v>0.75</v>
      </c>
    </row>
    <row r="5" spans="1:5" ht="15" customHeight="1" x14ac:dyDescent="0.25">
      <c r="A5" s="3" t="s">
        <v>5</v>
      </c>
      <c r="B5" s="19">
        <f>B31</f>
        <v>41647</v>
      </c>
      <c r="C5" s="4">
        <f>B5/B1</f>
        <v>0.24237745118579709</v>
      </c>
      <c r="E5" s="192"/>
    </row>
    <row r="6" spans="1:5" ht="15" customHeight="1" x14ac:dyDescent="0.25">
      <c r="A6" s="7" t="s">
        <v>6</v>
      </c>
      <c r="B6" s="21">
        <f>B19</f>
        <v>28056.799999999999</v>
      </c>
      <c r="C6" s="8">
        <f>B6/B1</f>
        <v>0.16328512671812306</v>
      </c>
    </row>
    <row r="7" spans="1:5" ht="15" customHeight="1" x14ac:dyDescent="0.25">
      <c r="A7" s="7" t="s">
        <v>7</v>
      </c>
      <c r="B7" s="21">
        <f>B5+B6</f>
        <v>69703.8</v>
      </c>
      <c r="C7" s="8">
        <f>C5+C6</f>
        <v>0.40566257790392013</v>
      </c>
    </row>
    <row r="9" spans="1:5" ht="15" customHeight="1" x14ac:dyDescent="0.25">
      <c r="A9" s="9" t="s">
        <v>6</v>
      </c>
      <c r="B9" s="9" t="s">
        <v>8</v>
      </c>
    </row>
    <row r="10" spans="1:5" ht="15" customHeight="1" x14ac:dyDescent="0.25">
      <c r="A10" s="10" t="s">
        <v>9</v>
      </c>
      <c r="B10" s="16">
        <f>160*50</f>
        <v>8000</v>
      </c>
    </row>
    <row r="11" spans="1:5" ht="15" customHeight="1" x14ac:dyDescent="0.25">
      <c r="A11" s="10" t="s">
        <v>10</v>
      </c>
      <c r="B11" s="17">
        <f>56.04*15*6</f>
        <v>5043.6000000000004</v>
      </c>
    </row>
    <row r="12" spans="1:5" ht="15" customHeight="1" x14ac:dyDescent="0.25">
      <c r="A12" s="10" t="s">
        <v>11</v>
      </c>
      <c r="B12" s="17">
        <f>100*0.58*6</f>
        <v>347.99999999999994</v>
      </c>
    </row>
    <row r="13" spans="1:5" ht="15" customHeight="1" x14ac:dyDescent="0.25">
      <c r="A13" s="10" t="s">
        <v>12</v>
      </c>
      <c r="B13" s="14">
        <f>51.92*30*2</f>
        <v>3115.2000000000003</v>
      </c>
    </row>
    <row r="14" spans="1:5" ht="15" customHeight="1" x14ac:dyDescent="0.25">
      <c r="A14" s="10" t="s">
        <v>13</v>
      </c>
      <c r="B14" s="14">
        <v>2030</v>
      </c>
    </row>
    <row r="15" spans="1:5" ht="15" customHeight="1" x14ac:dyDescent="0.25">
      <c r="A15" s="10" t="s">
        <v>14</v>
      </c>
      <c r="B15" s="14">
        <v>8000</v>
      </c>
    </row>
    <row r="16" spans="1:5" ht="15" customHeight="1" x14ac:dyDescent="0.25">
      <c r="A16" s="10" t="s">
        <v>15</v>
      </c>
      <c r="B16" s="14">
        <v>100</v>
      </c>
    </row>
    <row r="17" spans="1:8" ht="15" customHeight="1" x14ac:dyDescent="0.25">
      <c r="A17" s="10" t="s">
        <v>16</v>
      </c>
      <c r="B17" s="14">
        <f>350*2</f>
        <v>700</v>
      </c>
    </row>
    <row r="18" spans="1:8" ht="15" customHeight="1" x14ac:dyDescent="0.25">
      <c r="A18" s="10" t="s">
        <v>17</v>
      </c>
      <c r="B18" s="14">
        <f>60*2*6</f>
        <v>720</v>
      </c>
    </row>
    <row r="19" spans="1:8" ht="15" customHeight="1" x14ac:dyDescent="0.25">
      <c r="A19" s="11" t="s">
        <v>18</v>
      </c>
      <c r="B19" s="15">
        <f>SUM(B10:B18)</f>
        <v>28056.799999999999</v>
      </c>
    </row>
    <row r="21" spans="1:8" ht="15" customHeight="1" x14ac:dyDescent="0.25">
      <c r="A21" s="9" t="s">
        <v>5</v>
      </c>
      <c r="B21" s="9" t="s">
        <v>8</v>
      </c>
      <c r="C21" s="9" t="s">
        <v>19</v>
      </c>
    </row>
    <row r="22" spans="1:8" ht="15" customHeight="1" x14ac:dyDescent="0.25">
      <c r="A22" s="12" t="s">
        <v>20</v>
      </c>
      <c r="B22" s="16">
        <v>1957</v>
      </c>
      <c r="C22" s="12" t="s">
        <v>21</v>
      </c>
    </row>
    <row r="23" spans="1:8" ht="15" customHeight="1" x14ac:dyDescent="0.25">
      <c r="A23" s="12" t="s">
        <v>22</v>
      </c>
      <c r="B23" s="14">
        <v>1000</v>
      </c>
      <c r="C23" s="12" t="s">
        <v>21</v>
      </c>
    </row>
    <row r="24" spans="1:8" ht="15" customHeight="1" x14ac:dyDescent="0.25">
      <c r="A24" s="12" t="s">
        <v>23</v>
      </c>
      <c r="B24" s="14">
        <v>2000</v>
      </c>
      <c r="C24" s="12" t="s">
        <v>21</v>
      </c>
    </row>
    <row r="25" spans="1:8" ht="15" customHeight="1" x14ac:dyDescent="0.25">
      <c r="A25" s="253" t="s">
        <v>24</v>
      </c>
      <c r="B25" s="254">
        <v>11000</v>
      </c>
      <c r="C25" s="255" t="s">
        <v>21</v>
      </c>
    </row>
    <row r="26" spans="1:8" ht="15" customHeight="1" x14ac:dyDescent="0.25">
      <c r="A26" s="256" t="s">
        <v>111</v>
      </c>
      <c r="B26" s="254">
        <v>17158</v>
      </c>
      <c r="C26" s="255" t="s">
        <v>21</v>
      </c>
    </row>
    <row r="27" spans="1:8" ht="15" customHeight="1" x14ac:dyDescent="0.25">
      <c r="A27" s="256" t="s">
        <v>25</v>
      </c>
      <c r="B27" s="254">
        <v>2000</v>
      </c>
      <c r="C27" s="253" t="s">
        <v>21</v>
      </c>
    </row>
    <row r="28" spans="1:8" ht="15" customHeight="1" x14ac:dyDescent="0.25">
      <c r="A28" s="256" t="s">
        <v>86</v>
      </c>
      <c r="B28" s="254">
        <v>2500</v>
      </c>
      <c r="C28" s="253" t="s">
        <v>21</v>
      </c>
    </row>
    <row r="29" spans="1:8" s="46" customFormat="1" ht="15" customHeight="1" x14ac:dyDescent="0.25">
      <c r="A29" s="256" t="s">
        <v>87</v>
      </c>
      <c r="B29" s="254">
        <v>1182</v>
      </c>
      <c r="C29" s="253" t="s">
        <v>21</v>
      </c>
    </row>
    <row r="30" spans="1:8" ht="15" customHeight="1" x14ac:dyDescent="0.25">
      <c r="A30" s="256" t="s">
        <v>82</v>
      </c>
      <c r="B30" s="254">
        <v>2850</v>
      </c>
      <c r="C30" s="255" t="s">
        <v>21</v>
      </c>
    </row>
    <row r="31" spans="1:8" ht="15" customHeight="1" x14ac:dyDescent="0.25">
      <c r="A31" s="11" t="s">
        <v>26</v>
      </c>
      <c r="B31" s="18">
        <f>SUM(B22:B30)</f>
        <v>41647</v>
      </c>
      <c r="C31" s="13"/>
      <c r="E31" s="20"/>
      <c r="H31" s="20"/>
    </row>
    <row r="32" spans="1:8" ht="15" customHeight="1" x14ac:dyDescent="0.25">
      <c r="A32" s="244" t="s">
        <v>110</v>
      </c>
      <c r="B32" s="244"/>
      <c r="C32" s="244"/>
    </row>
    <row r="33" spans="1:3" ht="15" hidden="1" customHeight="1" x14ac:dyDescent="0.25">
      <c r="A33" s="244"/>
      <c r="B33" s="244"/>
      <c r="C33" s="244"/>
    </row>
    <row r="34" spans="1:3" ht="15" hidden="1" customHeight="1" x14ac:dyDescent="0.25">
      <c r="A34" s="244"/>
      <c r="B34" s="244"/>
      <c r="C34" s="244"/>
    </row>
    <row r="35" spans="1:3" hidden="1" x14ac:dyDescent="0.25">
      <c r="A35" s="244"/>
      <c r="B35" s="244"/>
      <c r="C35" s="244"/>
    </row>
  </sheetData>
  <mergeCells count="1">
    <mergeCell ref="A32:C3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FE93C-376C-4869-8DF0-8DEA8982FE80}">
  <dimension ref="A1:N14"/>
  <sheetViews>
    <sheetView workbookViewId="0">
      <selection activeCell="M16" sqref="M16"/>
    </sheetView>
  </sheetViews>
  <sheetFormatPr defaultRowHeight="15" x14ac:dyDescent="0.25"/>
  <cols>
    <col min="1" max="1" width="37.5703125" customWidth="1"/>
    <col min="14" max="14" width="38.140625" customWidth="1"/>
  </cols>
  <sheetData>
    <row r="1" spans="1:14" ht="18.75" x14ac:dyDescent="0.25">
      <c r="A1" s="204" t="s">
        <v>93</v>
      </c>
      <c r="B1" s="46"/>
      <c r="C1" s="46"/>
      <c r="D1" s="46"/>
      <c r="E1" s="46"/>
      <c r="F1" s="46"/>
      <c r="G1" s="46"/>
      <c r="H1" s="46"/>
      <c r="I1" s="46"/>
      <c r="J1" s="46"/>
      <c r="K1" s="46"/>
      <c r="L1" s="46"/>
      <c r="M1" s="46"/>
      <c r="N1" s="46"/>
    </row>
    <row r="2" spans="1:14" x14ac:dyDescent="0.25">
      <c r="A2" s="245" t="s">
        <v>94</v>
      </c>
      <c r="B2" s="245"/>
      <c r="C2" s="245"/>
      <c r="D2" s="245"/>
      <c r="E2" s="245"/>
      <c r="F2" s="245"/>
      <c r="G2" s="245"/>
      <c r="H2" s="245"/>
      <c r="I2" s="245"/>
      <c r="J2" s="245"/>
      <c r="K2" s="245"/>
      <c r="L2" s="245"/>
      <c r="M2" s="245"/>
      <c r="N2" s="245"/>
    </row>
    <row r="3" spans="1:14" x14ac:dyDescent="0.25">
      <c r="A3" s="245"/>
      <c r="B3" s="245"/>
      <c r="C3" s="245"/>
      <c r="D3" s="245"/>
      <c r="E3" s="245"/>
      <c r="F3" s="245"/>
      <c r="G3" s="245"/>
      <c r="H3" s="245"/>
      <c r="I3" s="245"/>
      <c r="J3" s="245"/>
      <c r="K3" s="245"/>
      <c r="L3" s="245"/>
      <c r="M3" s="245"/>
      <c r="N3" s="245"/>
    </row>
    <row r="4" spans="1:14" x14ac:dyDescent="0.25">
      <c r="A4" s="245"/>
      <c r="B4" s="245"/>
      <c r="C4" s="245"/>
      <c r="D4" s="245"/>
      <c r="E4" s="245"/>
      <c r="F4" s="245"/>
      <c r="G4" s="245"/>
      <c r="H4" s="245"/>
      <c r="I4" s="245"/>
      <c r="J4" s="245"/>
      <c r="K4" s="245"/>
      <c r="L4" s="245"/>
      <c r="M4" s="245"/>
      <c r="N4" s="245"/>
    </row>
    <row r="5" spans="1:14" x14ac:dyDescent="0.25">
      <c r="A5" s="245"/>
      <c r="B5" s="245"/>
      <c r="C5" s="245"/>
      <c r="D5" s="245"/>
      <c r="E5" s="245"/>
      <c r="F5" s="245"/>
      <c r="G5" s="245"/>
      <c r="H5" s="245"/>
      <c r="I5" s="245"/>
      <c r="J5" s="245"/>
      <c r="K5" s="245"/>
      <c r="L5" s="245"/>
      <c r="M5" s="245"/>
      <c r="N5" s="245"/>
    </row>
    <row r="6" spans="1:14" ht="15" customHeight="1" thickBot="1" x14ac:dyDescent="0.3">
      <c r="A6" s="205" t="s">
        <v>95</v>
      </c>
      <c r="B6" s="46"/>
      <c r="C6" s="46"/>
      <c r="D6" s="46"/>
      <c r="E6" s="46"/>
      <c r="F6" s="46"/>
      <c r="G6" s="46"/>
      <c r="H6" s="46"/>
      <c r="I6" s="46"/>
      <c r="J6" s="46"/>
      <c r="K6" s="46"/>
      <c r="L6" s="46"/>
      <c r="M6" s="46"/>
      <c r="N6" s="46"/>
    </row>
    <row r="7" spans="1:14" ht="15" customHeight="1" thickBot="1" x14ac:dyDescent="0.3">
      <c r="A7" s="206" t="s">
        <v>96</v>
      </c>
      <c r="B7" s="246" t="s">
        <v>97</v>
      </c>
      <c r="C7" s="247"/>
      <c r="D7" s="247"/>
      <c r="E7" s="247"/>
      <c r="F7" s="247"/>
      <c r="G7" s="247"/>
      <c r="H7" s="247"/>
      <c r="I7" s="247"/>
      <c r="J7" s="247"/>
      <c r="K7" s="247"/>
      <c r="L7" s="247"/>
      <c r="M7" s="248"/>
      <c r="N7" s="207" t="s">
        <v>98</v>
      </c>
    </row>
    <row r="8" spans="1:14" ht="15" customHeight="1" thickBot="1" x14ac:dyDescent="0.3">
      <c r="A8" s="208"/>
      <c r="B8" s="209">
        <v>1</v>
      </c>
      <c r="C8" s="209">
        <v>2</v>
      </c>
      <c r="D8" s="209">
        <v>3</v>
      </c>
      <c r="E8" s="209">
        <v>4</v>
      </c>
      <c r="F8" s="209">
        <v>5</v>
      </c>
      <c r="G8" s="209">
        <v>6</v>
      </c>
      <c r="H8" s="209">
        <v>7</v>
      </c>
      <c r="I8" s="209">
        <v>8</v>
      </c>
      <c r="J8" s="209">
        <v>9</v>
      </c>
      <c r="K8" s="209">
        <v>10</v>
      </c>
      <c r="L8" s="209">
        <v>11</v>
      </c>
      <c r="M8" s="209">
        <v>12</v>
      </c>
      <c r="N8" s="210"/>
    </row>
    <row r="9" spans="1:14" ht="15" customHeight="1" thickBot="1" x14ac:dyDescent="0.3">
      <c r="A9" s="211" t="s">
        <v>99</v>
      </c>
      <c r="B9" s="212" t="s">
        <v>100</v>
      </c>
      <c r="C9" s="212" t="s">
        <v>100</v>
      </c>
      <c r="D9" s="212" t="s">
        <v>100</v>
      </c>
      <c r="E9" s="212" t="s">
        <v>100</v>
      </c>
      <c r="F9" s="212" t="s">
        <v>100</v>
      </c>
      <c r="G9" s="212" t="s">
        <v>100</v>
      </c>
      <c r="H9" s="212" t="s">
        <v>100</v>
      </c>
      <c r="I9" s="212" t="s">
        <v>100</v>
      </c>
      <c r="J9" s="213"/>
      <c r="K9" s="213"/>
      <c r="L9" s="213"/>
      <c r="M9" s="213"/>
      <c r="N9" s="212"/>
    </row>
    <row r="10" spans="1:14" ht="15" customHeight="1" thickBot="1" x14ac:dyDescent="0.3">
      <c r="A10" s="211" t="s">
        <v>101</v>
      </c>
      <c r="B10" s="212"/>
      <c r="C10" s="212"/>
      <c r="D10" s="212"/>
      <c r="E10" s="212"/>
      <c r="F10" s="212"/>
      <c r="G10" s="212"/>
      <c r="H10" s="213"/>
      <c r="I10" s="213"/>
      <c r="J10" s="212" t="s">
        <v>100</v>
      </c>
      <c r="K10" s="212" t="s">
        <v>100</v>
      </c>
      <c r="L10" s="212" t="s">
        <v>100</v>
      </c>
      <c r="M10" s="212" t="s">
        <v>100</v>
      </c>
      <c r="N10" s="212"/>
    </row>
    <row r="11" spans="1:14" s="217" customFormat="1" ht="15" customHeight="1" x14ac:dyDescent="0.25">
      <c r="A11" s="249" t="s">
        <v>102</v>
      </c>
      <c r="B11" s="251" t="s">
        <v>100</v>
      </c>
      <c r="C11" s="251" t="s">
        <v>100</v>
      </c>
      <c r="D11" s="251" t="s">
        <v>100</v>
      </c>
      <c r="E11" s="251" t="s">
        <v>100</v>
      </c>
      <c r="F11" s="251" t="s">
        <v>100</v>
      </c>
      <c r="G11" s="251" t="s">
        <v>100</v>
      </c>
      <c r="H11" s="251" t="s">
        <v>100</v>
      </c>
      <c r="I11" s="251" t="s">
        <v>100</v>
      </c>
      <c r="J11" s="251" t="s">
        <v>100</v>
      </c>
      <c r="K11" s="251" t="s">
        <v>100</v>
      </c>
      <c r="L11" s="251" t="s">
        <v>100</v>
      </c>
      <c r="M11" s="251" t="s">
        <v>100</v>
      </c>
      <c r="N11" s="218">
        <v>12</v>
      </c>
    </row>
    <row r="12" spans="1:14" s="217" customFormat="1" ht="15" customHeight="1" thickBot="1" x14ac:dyDescent="0.3">
      <c r="A12" s="250"/>
      <c r="B12" s="252"/>
      <c r="C12" s="252"/>
      <c r="D12" s="252"/>
      <c r="E12" s="252"/>
      <c r="F12" s="252"/>
      <c r="G12" s="252"/>
      <c r="H12" s="252"/>
      <c r="I12" s="252"/>
      <c r="J12" s="252"/>
      <c r="K12" s="252"/>
      <c r="L12" s="252"/>
      <c r="M12" s="252"/>
      <c r="N12" s="219" t="s">
        <v>103</v>
      </c>
    </row>
    <row r="13" spans="1:14" s="217" customFormat="1" ht="15" customHeight="1" thickBot="1" x14ac:dyDescent="0.3">
      <c r="A13" s="214" t="s">
        <v>104</v>
      </c>
      <c r="B13" s="215" t="s">
        <v>100</v>
      </c>
      <c r="C13" s="215"/>
      <c r="D13" s="215" t="s">
        <v>100</v>
      </c>
      <c r="E13" s="215"/>
      <c r="F13" s="215" t="s">
        <v>100</v>
      </c>
      <c r="G13" s="215"/>
      <c r="H13" s="215" t="s">
        <v>100</v>
      </c>
      <c r="I13" s="215"/>
      <c r="J13" s="215" t="s">
        <v>100</v>
      </c>
      <c r="K13" s="215"/>
      <c r="L13" s="215" t="s">
        <v>100</v>
      </c>
      <c r="M13" s="215"/>
      <c r="N13" s="216">
        <v>6</v>
      </c>
    </row>
    <row r="14" spans="1:14" s="217" customFormat="1" ht="15" customHeight="1" thickBot="1" x14ac:dyDescent="0.3">
      <c r="A14" s="214" t="s">
        <v>105</v>
      </c>
      <c r="B14" s="215"/>
      <c r="C14" s="215"/>
      <c r="D14" s="215"/>
      <c r="E14" s="215"/>
      <c r="F14" s="215"/>
      <c r="G14" s="215" t="s">
        <v>100</v>
      </c>
      <c r="H14" s="215"/>
      <c r="I14" s="215"/>
      <c r="J14" s="215"/>
      <c r="K14" s="215"/>
      <c r="L14" s="215"/>
      <c r="M14" s="215" t="s">
        <v>100</v>
      </c>
      <c r="N14" s="216">
        <v>2</v>
      </c>
    </row>
  </sheetData>
  <mergeCells count="15">
    <mergeCell ref="A2:N5"/>
    <mergeCell ref="B7:M7"/>
    <mergeCell ref="A11:A12"/>
    <mergeCell ref="B11:B12"/>
    <mergeCell ref="C11:C12"/>
    <mergeCell ref="D11:D12"/>
    <mergeCell ref="E11:E12"/>
    <mergeCell ref="F11:F12"/>
    <mergeCell ref="G11:G12"/>
    <mergeCell ref="H11:H12"/>
    <mergeCell ref="I11:I12"/>
    <mergeCell ref="J11:J12"/>
    <mergeCell ref="K11:K12"/>
    <mergeCell ref="L11:L12"/>
    <mergeCell ref="M11:M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Simple Budget</vt:lpstr>
      <vt:lpstr>Detailed Budget</vt:lpstr>
      <vt:lpstr>Matching Funds</vt:lpstr>
      <vt:lpstr>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Mandy Eskelson</dc:creator>
  <cp:lastModifiedBy>Mandy Eskelson</cp:lastModifiedBy>
  <dcterms:created xsi:type="dcterms:W3CDTF">2020-04-06T16:23:04Z</dcterms:created>
  <dcterms:modified xsi:type="dcterms:W3CDTF">2021-01-05T17:23:14Z</dcterms:modified>
</cp:coreProperties>
</file>